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B0484BE0-F720-4277-AB09-35B44722B65A}" xr6:coauthVersionLast="36" xr6:coauthVersionMax="36" xr10:uidLastSave="{00000000-0000-0000-0000-000000000000}"/>
  <bookViews>
    <workbookView xWindow="240" yWindow="45" windowWidth="14955" windowHeight="7995" tabRatio="616" activeTab="5" xr2:uid="{00000000-000D-0000-FFFF-FFFF00000000}"/>
  </bookViews>
  <sheets>
    <sheet name="예결산요약" sheetId="33" r:id="rId1"/>
    <sheet name="수지결산(요약)" sheetId="34" r:id="rId2"/>
    <sheet name="법인" sheetId="29" r:id="rId3"/>
    <sheet name="신명사랑채" sheetId="30" r:id="rId4"/>
    <sheet name="신명공생" sheetId="31" r:id="rId5"/>
    <sheet name="신명방카" sheetId="32" r:id="rId6"/>
  </sheets>
  <definedNames>
    <definedName name="_xlnm.Print_Titles" localSheetId="4">신명공생!$2:$5</definedName>
    <definedName name="_xlnm.Print_Titles" localSheetId="5">신명방카!$1:$5</definedName>
    <definedName name="_xlnm.Print_Titles" localSheetId="3">신명사랑채!$2:$5</definedName>
  </definedNames>
  <calcPr calcId="191029"/>
</workbook>
</file>

<file path=xl/calcChain.xml><?xml version="1.0" encoding="utf-8"?>
<calcChain xmlns="http://schemas.openxmlformats.org/spreadsheetml/2006/main">
  <c r="J11" i="34" l="1"/>
  <c r="B15" i="34"/>
  <c r="C15" i="34"/>
  <c r="D15" i="34"/>
  <c r="E15" i="34"/>
  <c r="F15" i="34"/>
  <c r="G15" i="34"/>
  <c r="H15" i="34"/>
  <c r="I15" i="34"/>
  <c r="B28" i="34"/>
  <c r="C28" i="34"/>
  <c r="C29" i="34" s="1"/>
  <c r="D28" i="34"/>
  <c r="D29" i="34" s="1"/>
  <c r="E28" i="34"/>
  <c r="F28" i="34"/>
  <c r="G28" i="34"/>
  <c r="H28" i="34"/>
  <c r="I28" i="34"/>
  <c r="E29" i="34"/>
  <c r="F29" i="34"/>
  <c r="G29" i="34"/>
  <c r="I29" i="34"/>
  <c r="E5" i="33"/>
  <c r="E6" i="33"/>
  <c r="D7" i="33"/>
  <c r="E8" i="33"/>
  <c r="E9" i="33"/>
  <c r="D10" i="33"/>
  <c r="H10" i="33" s="1"/>
  <c r="E11" i="33"/>
  <c r="E12" i="33"/>
  <c r="D13" i="33"/>
  <c r="E14" i="33"/>
  <c r="E15" i="33"/>
  <c r="D16" i="33"/>
  <c r="D8" i="32" l="1"/>
  <c r="D7" i="32" s="1"/>
  <c r="E8" i="32"/>
  <c r="E7" i="32" s="1"/>
  <c r="G8" i="32"/>
  <c r="K8" i="32"/>
  <c r="K7" i="32" s="1"/>
  <c r="L8" i="32"/>
  <c r="N8" i="32" s="1"/>
  <c r="M8" i="32"/>
  <c r="F9" i="32"/>
  <c r="G9" i="32"/>
  <c r="M9" i="32"/>
  <c r="N9" i="32"/>
  <c r="M10" i="32"/>
  <c r="N10" i="32"/>
  <c r="F11" i="32"/>
  <c r="G11" i="32"/>
  <c r="M11" i="32"/>
  <c r="N11" i="32"/>
  <c r="F12" i="32"/>
  <c r="M12" i="32"/>
  <c r="N12" i="32"/>
  <c r="M13" i="32"/>
  <c r="N13" i="32"/>
  <c r="K14" i="32"/>
  <c r="L14" i="32"/>
  <c r="M14" i="32" s="1"/>
  <c r="N14" i="32"/>
  <c r="M15" i="32"/>
  <c r="N15" i="32"/>
  <c r="D16" i="32"/>
  <c r="D15" i="32" s="1"/>
  <c r="E16" i="32"/>
  <c r="F16" i="32" s="1"/>
  <c r="M16" i="32"/>
  <c r="N16" i="32"/>
  <c r="F17" i="32"/>
  <c r="G17" i="32"/>
  <c r="M17" i="32"/>
  <c r="N17" i="32"/>
  <c r="F18" i="32"/>
  <c r="G18" i="32"/>
  <c r="M18" i="32"/>
  <c r="N18" i="32"/>
  <c r="M19" i="32"/>
  <c r="N19" i="32"/>
  <c r="M20" i="32"/>
  <c r="N20" i="32"/>
  <c r="M21" i="32"/>
  <c r="N21" i="32"/>
  <c r="M22" i="32"/>
  <c r="N22" i="32"/>
  <c r="M23" i="32"/>
  <c r="N23" i="32"/>
  <c r="M24" i="32"/>
  <c r="N24" i="32"/>
  <c r="D25" i="32"/>
  <c r="D24" i="32" s="1"/>
  <c r="E25" i="32"/>
  <c r="E24" i="32" s="1"/>
  <c r="G24" i="32" s="1"/>
  <c r="M25" i="32"/>
  <c r="N25" i="32"/>
  <c r="F26" i="32"/>
  <c r="K26" i="32"/>
  <c r="M26" i="32" s="1"/>
  <c r="L26" i="32"/>
  <c r="N26" i="32"/>
  <c r="F27" i="32"/>
  <c r="G27" i="32"/>
  <c r="M27" i="32"/>
  <c r="N27" i="32"/>
  <c r="M28" i="32"/>
  <c r="N28" i="32"/>
  <c r="M29" i="32"/>
  <c r="N29" i="32"/>
  <c r="D31" i="32"/>
  <c r="D30" i="32" s="1"/>
  <c r="E31" i="32"/>
  <c r="E30" i="32" s="1"/>
  <c r="G30" i="32" s="1"/>
  <c r="G31" i="32"/>
  <c r="K31" i="32"/>
  <c r="L31" i="32"/>
  <c r="L30" i="32" s="1"/>
  <c r="N31" i="32"/>
  <c r="F32" i="32"/>
  <c r="F31" i="32" s="1"/>
  <c r="M32" i="32"/>
  <c r="N32" i="32"/>
  <c r="F33" i="32"/>
  <c r="G33" i="32"/>
  <c r="M33" i="32"/>
  <c r="N33" i="32"/>
  <c r="M34" i="32"/>
  <c r="N34" i="32"/>
  <c r="D35" i="32"/>
  <c r="E35" i="32"/>
  <c r="G35" i="32" s="1"/>
  <c r="F35" i="32"/>
  <c r="M35" i="32"/>
  <c r="N35" i="32"/>
  <c r="D36" i="32"/>
  <c r="E36" i="32"/>
  <c r="G36" i="32"/>
  <c r="M36" i="32"/>
  <c r="N36" i="32"/>
  <c r="F37" i="32"/>
  <c r="F36" i="32" s="1"/>
  <c r="G37" i="32"/>
  <c r="M37" i="32"/>
  <c r="N37" i="32"/>
  <c r="F38" i="32"/>
  <c r="M38" i="32"/>
  <c r="N38" i="32"/>
  <c r="F39" i="32"/>
  <c r="K39" i="32"/>
  <c r="L39" i="32"/>
  <c r="N39" i="32" s="1"/>
  <c r="M39" i="32"/>
  <c r="M40" i="32"/>
  <c r="N40" i="32"/>
  <c r="K41" i="32"/>
  <c r="L41" i="32"/>
  <c r="N41" i="32" s="1"/>
  <c r="M41" i="32"/>
  <c r="K42" i="32"/>
  <c r="L42" i="32"/>
  <c r="M42" i="32" s="1"/>
  <c r="M43" i="32"/>
  <c r="N43" i="32"/>
  <c r="F30" i="32" l="1"/>
  <c r="G7" i="32"/>
  <c r="F7" i="32"/>
  <c r="F6" i="32" s="1"/>
  <c r="M31" i="32"/>
  <c r="N42" i="32"/>
  <c r="K30" i="32"/>
  <c r="N30" i="32" s="1"/>
  <c r="F8" i="32"/>
  <c r="E15" i="32"/>
  <c r="F15" i="32" s="1"/>
  <c r="F25" i="32"/>
  <c r="F24" i="32" s="1"/>
  <c r="D6" i="32"/>
  <c r="G16" i="32"/>
  <c r="L7" i="32"/>
  <c r="G25" i="32"/>
  <c r="K6" i="32" l="1"/>
  <c r="E6" i="32"/>
  <c r="G15" i="32"/>
  <c r="M30" i="32"/>
  <c r="G6" i="32"/>
  <c r="L6" i="32"/>
  <c r="M7" i="32"/>
  <c r="N7" i="32"/>
  <c r="M6" i="32" l="1"/>
  <c r="N6" i="32"/>
  <c r="E8" i="31" l="1"/>
  <c r="E7" i="31" s="1"/>
  <c r="K8" i="31"/>
  <c r="L8" i="31"/>
  <c r="M8" i="31" s="1"/>
  <c r="F9" i="31"/>
  <c r="G9" i="31"/>
  <c r="M9" i="31"/>
  <c r="N9" i="31"/>
  <c r="D10" i="31"/>
  <c r="D8" i="31" s="1"/>
  <c r="F10" i="31"/>
  <c r="M10" i="31"/>
  <c r="N10" i="31"/>
  <c r="F11" i="31"/>
  <c r="M11" i="31"/>
  <c r="N11" i="31"/>
  <c r="M12" i="31"/>
  <c r="N12" i="31"/>
  <c r="D13" i="31"/>
  <c r="D12" i="31" s="1"/>
  <c r="E13" i="31"/>
  <c r="E12" i="31" s="1"/>
  <c r="F13" i="31"/>
  <c r="G13" i="31"/>
  <c r="M13" i="31"/>
  <c r="N13" i="31"/>
  <c r="F14" i="31"/>
  <c r="M14" i="31"/>
  <c r="N14" i="31"/>
  <c r="F15" i="31"/>
  <c r="G15" i="31"/>
  <c r="M15" i="31"/>
  <c r="N15" i="31"/>
  <c r="F16" i="31"/>
  <c r="G16" i="31"/>
  <c r="M16" i="31"/>
  <c r="N16" i="31"/>
  <c r="F17" i="31"/>
  <c r="K17" i="31"/>
  <c r="L17" i="31"/>
  <c r="M17" i="31" s="1"/>
  <c r="N17" i="31"/>
  <c r="F18" i="31"/>
  <c r="M18" i="31"/>
  <c r="N18" i="31"/>
  <c r="D19" i="31"/>
  <c r="E19" i="31"/>
  <c r="F19" i="31" s="1"/>
  <c r="M19" i="31"/>
  <c r="D20" i="31"/>
  <c r="E20" i="31"/>
  <c r="F20" i="31"/>
  <c r="G20" i="31"/>
  <c r="M20" i="31"/>
  <c r="N20" i="31"/>
  <c r="F21" i="31"/>
  <c r="G21" i="31"/>
  <c r="K21" i="31"/>
  <c r="L21" i="31"/>
  <c r="M21" i="31"/>
  <c r="N21" i="31"/>
  <c r="F22" i="31"/>
  <c r="G22" i="31"/>
  <c r="M22" i="31"/>
  <c r="N22" i="31"/>
  <c r="F23" i="31"/>
  <c r="M23" i="31"/>
  <c r="N23" i="31"/>
  <c r="M24" i="31"/>
  <c r="N24" i="31"/>
  <c r="D25" i="31"/>
  <c r="D24" i="31" s="1"/>
  <c r="E25" i="31"/>
  <c r="E24" i="31" s="1"/>
  <c r="G25" i="31"/>
  <c r="M25" i="31"/>
  <c r="N25" i="31"/>
  <c r="F26" i="31"/>
  <c r="G26" i="31"/>
  <c r="M26" i="31"/>
  <c r="N26" i="31"/>
  <c r="F27" i="31"/>
  <c r="G27" i="31"/>
  <c r="K27" i="31"/>
  <c r="L27" i="31"/>
  <c r="M27" i="31"/>
  <c r="N27" i="31"/>
  <c r="F28" i="31"/>
  <c r="G28" i="31"/>
  <c r="K28" i="31"/>
  <c r="L28" i="31"/>
  <c r="M28" i="31" s="1"/>
  <c r="N28" i="31"/>
  <c r="F29" i="31"/>
  <c r="G29" i="31"/>
  <c r="M29" i="31"/>
  <c r="N29" i="31"/>
  <c r="D30" i="31"/>
  <c r="E30" i="31"/>
  <c r="F30" i="31" s="1"/>
  <c r="M30" i="31"/>
  <c r="N30" i="31"/>
  <c r="D31" i="31"/>
  <c r="E31" i="31"/>
  <c r="F31" i="31"/>
  <c r="M31" i="31"/>
  <c r="N31" i="31"/>
  <c r="F32" i="31"/>
  <c r="K32" i="31"/>
  <c r="L32" i="31"/>
  <c r="N32" i="31" s="1"/>
  <c r="M32" i="31"/>
  <c r="F33" i="31"/>
  <c r="K33" i="31"/>
  <c r="L33" i="31"/>
  <c r="M33" i="31" s="1"/>
  <c r="N33" i="31"/>
  <c r="M34" i="31"/>
  <c r="N34" i="31"/>
  <c r="D35" i="31"/>
  <c r="E35" i="31"/>
  <c r="F35" i="31" s="1"/>
  <c r="M35" i="31"/>
  <c r="N35" i="31"/>
  <c r="F36" i="31"/>
  <c r="G36" i="31"/>
  <c r="M36" i="31"/>
  <c r="N36" i="31"/>
  <c r="F37" i="31"/>
  <c r="M37" i="31"/>
  <c r="N37" i="31"/>
  <c r="K38" i="31"/>
  <c r="L38" i="31"/>
  <c r="M38" i="31"/>
  <c r="N38" i="31"/>
  <c r="D39" i="31"/>
  <c r="D38" i="31" s="1"/>
  <c r="E39" i="31"/>
  <c r="E38" i="31" s="1"/>
  <c r="G39" i="31"/>
  <c r="M39" i="31"/>
  <c r="F40" i="31"/>
  <c r="F39" i="31" s="1"/>
  <c r="G40" i="31"/>
  <c r="M40" i="31"/>
  <c r="N40" i="31"/>
  <c r="F41" i="31"/>
  <c r="K41" i="31"/>
  <c r="F42" i="31"/>
  <c r="G42" i="31"/>
  <c r="L42" i="31"/>
  <c r="M42" i="31" s="1"/>
  <c r="D44" i="31"/>
  <c r="D43" i="31" s="1"/>
  <c r="E44" i="31"/>
  <c r="E43" i="31" s="1"/>
  <c r="G44" i="31"/>
  <c r="F45" i="31"/>
  <c r="F44" i="31" s="1"/>
  <c r="K45" i="31"/>
  <c r="K44" i="31" s="1"/>
  <c r="L45" i="31"/>
  <c r="M45" i="31" s="1"/>
  <c r="F46" i="31"/>
  <c r="G46" i="31"/>
  <c r="M46" i="31"/>
  <c r="N46" i="31"/>
  <c r="G47" i="31"/>
  <c r="F48" i="31"/>
  <c r="G48" i="31"/>
  <c r="K48" i="31"/>
  <c r="K47" i="31" s="1"/>
  <c r="L48" i="31"/>
  <c r="L47" i="31" s="1"/>
  <c r="M49" i="31"/>
  <c r="N49" i="31"/>
  <c r="D50" i="31"/>
  <c r="D49" i="31" s="1"/>
  <c r="E50" i="31"/>
  <c r="E49" i="31" s="1"/>
  <c r="F50" i="31"/>
  <c r="G50" i="31"/>
  <c r="M50" i="31"/>
  <c r="F51" i="31"/>
  <c r="F52" i="31"/>
  <c r="G52" i="31"/>
  <c r="K52" i="31"/>
  <c r="K51" i="31" s="1"/>
  <c r="L52" i="31"/>
  <c r="L51" i="31" s="1"/>
  <c r="M51" i="31" s="1"/>
  <c r="M52" i="31"/>
  <c r="K55" i="31"/>
  <c r="K54" i="31" s="1"/>
  <c r="L55" i="31"/>
  <c r="L54" i="31" s="1"/>
  <c r="M54" i="31" s="1"/>
  <c r="M55" i="31"/>
  <c r="G49" i="31" l="1"/>
  <c r="F49" i="31"/>
  <c r="M7" i="31"/>
  <c r="G35" i="31"/>
  <c r="L44" i="31"/>
  <c r="N8" i="31"/>
  <c r="K7" i="31"/>
  <c r="K6" i="31" s="1"/>
  <c r="N48" i="31"/>
  <c r="N45" i="31"/>
  <c r="E34" i="31"/>
  <c r="E6" i="31" s="1"/>
  <c r="L7" i="31"/>
  <c r="N7" i="31" s="1"/>
  <c r="M48" i="31"/>
  <c r="F25" i="31"/>
  <c r="F24" i="31" s="1"/>
  <c r="G10" i="31"/>
  <c r="G38" i="31"/>
  <c r="F38" i="31"/>
  <c r="F8" i="31"/>
  <c r="G8" i="31"/>
  <c r="D7" i="31"/>
  <c r="F12" i="31"/>
  <c r="G12" i="31"/>
  <c r="G43" i="31"/>
  <c r="F43" i="31"/>
  <c r="N47" i="31"/>
  <c r="M47" i="31"/>
  <c r="G24" i="31"/>
  <c r="D34" i="31"/>
  <c r="G19" i="31"/>
  <c r="L41" i="31"/>
  <c r="M41" i="31" s="1"/>
  <c r="N44" i="31" l="1"/>
  <c r="M44" i="31"/>
  <c r="M6" i="31"/>
  <c r="D6" i="31"/>
  <c r="G7" i="31"/>
  <c r="F7" i="31"/>
  <c r="F34" i="31"/>
  <c r="G34" i="31"/>
  <c r="L6" i="31"/>
  <c r="F6" i="31"/>
  <c r="G6" i="31"/>
  <c r="N6" i="31" l="1"/>
  <c r="D8" i="30" l="1"/>
  <c r="D7" i="30" s="1"/>
  <c r="E8" i="30"/>
  <c r="E7" i="30" s="1"/>
  <c r="K8" i="30"/>
  <c r="L8" i="30"/>
  <c r="M8" i="30"/>
  <c r="N8" i="30"/>
  <c r="F9" i="30"/>
  <c r="G9" i="30"/>
  <c r="M9" i="30"/>
  <c r="N9" i="30"/>
  <c r="F10" i="30"/>
  <c r="G10" i="30"/>
  <c r="M10" i="30"/>
  <c r="N10" i="30"/>
  <c r="F11" i="30"/>
  <c r="M11" i="30"/>
  <c r="N11" i="30"/>
  <c r="M12" i="30"/>
  <c r="N12" i="30"/>
  <c r="D13" i="30"/>
  <c r="D12" i="30" s="1"/>
  <c r="E13" i="30"/>
  <c r="E12" i="30" s="1"/>
  <c r="F13" i="30"/>
  <c r="M13" i="30"/>
  <c r="N13" i="30"/>
  <c r="F14" i="30"/>
  <c r="M14" i="30"/>
  <c r="N14" i="30"/>
  <c r="F15" i="30"/>
  <c r="G15" i="30"/>
  <c r="M15" i="30"/>
  <c r="N15" i="30"/>
  <c r="F16" i="30"/>
  <c r="G16" i="30"/>
  <c r="M16" i="30"/>
  <c r="N16" i="30"/>
  <c r="F17" i="30"/>
  <c r="K17" i="30"/>
  <c r="L17" i="30"/>
  <c r="M17" i="30" s="1"/>
  <c r="N17" i="30"/>
  <c r="F18" i="30"/>
  <c r="M18" i="30"/>
  <c r="N18" i="30"/>
  <c r="D19" i="30"/>
  <c r="E19" i="30"/>
  <c r="G19" i="30" s="1"/>
  <c r="F19" i="30"/>
  <c r="M19" i="30"/>
  <c r="N19" i="30"/>
  <c r="D20" i="30"/>
  <c r="E20" i="30"/>
  <c r="F20" i="30" s="1"/>
  <c r="G20" i="30"/>
  <c r="M20" i="30"/>
  <c r="N20" i="30"/>
  <c r="F21" i="30"/>
  <c r="G21" i="30"/>
  <c r="K21" i="30"/>
  <c r="L21" i="30"/>
  <c r="M21" i="30" s="1"/>
  <c r="F22" i="30"/>
  <c r="G22" i="30"/>
  <c r="M22" i="30"/>
  <c r="N22" i="30"/>
  <c r="F23" i="30"/>
  <c r="M23" i="30"/>
  <c r="N23" i="30"/>
  <c r="M24" i="30"/>
  <c r="N24" i="30"/>
  <c r="D25" i="30"/>
  <c r="D24" i="30" s="1"/>
  <c r="E25" i="30"/>
  <c r="E24" i="30" s="1"/>
  <c r="M25" i="30"/>
  <c r="N25" i="30"/>
  <c r="F26" i="30"/>
  <c r="G26" i="30"/>
  <c r="M26" i="30"/>
  <c r="N26" i="30"/>
  <c r="F27" i="30"/>
  <c r="G27" i="30"/>
  <c r="K27" i="30"/>
  <c r="L27" i="30"/>
  <c r="F28" i="30"/>
  <c r="G28" i="30"/>
  <c r="K28" i="30"/>
  <c r="L28" i="30"/>
  <c r="M28" i="30" s="1"/>
  <c r="F29" i="30"/>
  <c r="G29" i="30"/>
  <c r="M29" i="30"/>
  <c r="N29" i="30"/>
  <c r="D30" i="30"/>
  <c r="E30" i="30"/>
  <c r="F30" i="30"/>
  <c r="M30" i="30"/>
  <c r="N30" i="30"/>
  <c r="D31" i="30"/>
  <c r="E31" i="30"/>
  <c r="F31" i="30" s="1"/>
  <c r="M31" i="30"/>
  <c r="N31" i="30"/>
  <c r="F32" i="30"/>
  <c r="F33" i="30"/>
  <c r="K33" i="30"/>
  <c r="L33" i="30"/>
  <c r="N33" i="30" s="1"/>
  <c r="M33" i="30"/>
  <c r="M34" i="30"/>
  <c r="N34" i="30"/>
  <c r="D35" i="30"/>
  <c r="D34" i="30" s="1"/>
  <c r="E35" i="30"/>
  <c r="E34" i="30" s="1"/>
  <c r="M35" i="30"/>
  <c r="N35" i="30"/>
  <c r="F36" i="30"/>
  <c r="G36" i="30"/>
  <c r="M36" i="30"/>
  <c r="N36" i="30"/>
  <c r="F37" i="30"/>
  <c r="M37" i="30"/>
  <c r="N37" i="30"/>
  <c r="K38" i="30"/>
  <c r="L38" i="30"/>
  <c r="M38" i="30"/>
  <c r="N38" i="30"/>
  <c r="D39" i="30"/>
  <c r="D38" i="30" s="1"/>
  <c r="E39" i="30"/>
  <c r="E38" i="30" s="1"/>
  <c r="F39" i="30"/>
  <c r="G39" i="30"/>
  <c r="M39" i="30"/>
  <c r="F40" i="30"/>
  <c r="G40" i="30"/>
  <c r="M40" i="30"/>
  <c r="N40" i="30"/>
  <c r="F41" i="30"/>
  <c r="K41" i="30"/>
  <c r="F42" i="30"/>
  <c r="G42" i="30"/>
  <c r="L42" i="30"/>
  <c r="M42" i="30" s="1"/>
  <c r="D44" i="30"/>
  <c r="D43" i="30" s="1"/>
  <c r="E44" i="30"/>
  <c r="E43" i="30" s="1"/>
  <c r="F44" i="30"/>
  <c r="F45" i="30"/>
  <c r="K45" i="30"/>
  <c r="K44" i="30" s="1"/>
  <c r="L45" i="30"/>
  <c r="L44" i="30" s="1"/>
  <c r="M45" i="30"/>
  <c r="N45" i="30"/>
  <c r="F46" i="30"/>
  <c r="G46" i="30"/>
  <c r="M46" i="30"/>
  <c r="N46" i="30"/>
  <c r="G47" i="30"/>
  <c r="F48" i="30"/>
  <c r="G48" i="30"/>
  <c r="K48" i="30"/>
  <c r="K47" i="30" s="1"/>
  <c r="L48" i="30"/>
  <c r="L47" i="30" s="1"/>
  <c r="M48" i="30"/>
  <c r="M49" i="30"/>
  <c r="N49" i="30"/>
  <c r="M50" i="30"/>
  <c r="K52" i="30"/>
  <c r="K51" i="30" s="1"/>
  <c r="L52" i="30"/>
  <c r="L51" i="30" s="1"/>
  <c r="N53" i="30"/>
  <c r="K55" i="30"/>
  <c r="K54" i="30" s="1"/>
  <c r="L55" i="30"/>
  <c r="L54" i="30" s="1"/>
  <c r="M55" i="30"/>
  <c r="N55" i="30"/>
  <c r="N56" i="30"/>
  <c r="N54" i="30" l="1"/>
  <c r="M54" i="30"/>
  <c r="N44" i="30"/>
  <c r="M44" i="30"/>
  <c r="L32" i="30"/>
  <c r="F34" i="30"/>
  <c r="N28" i="30"/>
  <c r="L7" i="30"/>
  <c r="M27" i="30"/>
  <c r="M7" i="30"/>
  <c r="K32" i="30"/>
  <c r="M32" i="30" s="1"/>
  <c r="K7" i="30"/>
  <c r="K6" i="30" s="1"/>
  <c r="G8" i="30"/>
  <c r="F25" i="30"/>
  <c r="F24" i="30" s="1"/>
  <c r="N52" i="30"/>
  <c r="N21" i="30"/>
  <c r="F8" i="30"/>
  <c r="M52" i="30"/>
  <c r="G24" i="30"/>
  <c r="F12" i="30"/>
  <c r="G12" i="30"/>
  <c r="N51" i="30"/>
  <c r="M51" i="30"/>
  <c r="E6" i="30"/>
  <c r="F7" i="30"/>
  <c r="G7" i="30"/>
  <c r="M47" i="30"/>
  <c r="N47" i="30"/>
  <c r="G34" i="30"/>
  <c r="F43" i="30"/>
  <c r="G43" i="30"/>
  <c r="G38" i="30"/>
  <c r="F38" i="30"/>
  <c r="D6" i="30"/>
  <c r="N27" i="30"/>
  <c r="G25" i="30"/>
  <c r="N48" i="30"/>
  <c r="G44" i="30"/>
  <c r="G13" i="30"/>
  <c r="G35" i="30"/>
  <c r="F35" i="30"/>
  <c r="L41" i="30"/>
  <c r="M41" i="30" s="1"/>
  <c r="M6" i="30" l="1"/>
  <c r="N7" i="30"/>
  <c r="N32" i="30"/>
  <c r="F6" i="30"/>
  <c r="G6" i="30"/>
  <c r="L6" i="30"/>
  <c r="N6" i="30" l="1"/>
  <c r="F6" i="29" l="1"/>
  <c r="G6" i="29"/>
  <c r="F7" i="29"/>
  <c r="G7" i="29"/>
  <c r="F8" i="29"/>
  <c r="G8" i="29"/>
  <c r="D9" i="29"/>
  <c r="E9" i="29"/>
  <c r="F9" i="29"/>
  <c r="G9" i="29"/>
  <c r="F13" i="29"/>
  <c r="D14" i="29"/>
  <c r="E14" i="29"/>
  <c r="F14" i="29" s="1"/>
  <c r="F15" i="29"/>
  <c r="G15" i="29"/>
  <c r="F16" i="29"/>
  <c r="G16" i="29"/>
  <c r="D17" i="29"/>
  <c r="E17" i="29"/>
  <c r="F17" i="29"/>
  <c r="G17" i="29"/>
  <c r="F18" i="29"/>
  <c r="G18" i="29"/>
  <c r="F19" i="29"/>
  <c r="G19" i="29"/>
  <c r="F20" i="29"/>
  <c r="G20" i="29"/>
  <c r="F21" i="29"/>
  <c r="G21" i="29"/>
  <c r="F22" i="29"/>
  <c r="F23" i="29"/>
  <c r="G23" i="29"/>
  <c r="F24" i="29"/>
  <c r="G24" i="29"/>
  <c r="D25" i="29"/>
  <c r="E25" i="29"/>
  <c r="F25" i="29" s="1"/>
  <c r="F26" i="29"/>
  <c r="G26" i="29"/>
  <c r="F27" i="29"/>
  <c r="G27" i="29"/>
  <c r="F28" i="29"/>
  <c r="G28" i="29"/>
  <c r="D29" i="29"/>
  <c r="E29" i="29"/>
  <c r="G29" i="29" s="1"/>
  <c r="F30" i="29"/>
  <c r="G30" i="29"/>
  <c r="F31" i="29"/>
  <c r="G31" i="29"/>
  <c r="F32" i="29"/>
  <c r="G32" i="29"/>
  <c r="D33" i="29"/>
  <c r="E33" i="29"/>
  <c r="F33" i="29" s="1"/>
  <c r="F34" i="29"/>
  <c r="G34" i="29"/>
  <c r="D35" i="29"/>
  <c r="E35" i="29"/>
  <c r="F35" i="29"/>
  <c r="G35" i="29"/>
  <c r="F36" i="29"/>
  <c r="G36" i="29"/>
  <c r="D37" i="29"/>
  <c r="E37" i="29"/>
  <c r="F37" i="29"/>
  <c r="G37" i="29"/>
  <c r="D38" i="29"/>
  <c r="G33" i="29" l="1"/>
  <c r="F29" i="29"/>
  <c r="E38" i="29"/>
  <c r="G38" i="29" s="1"/>
  <c r="G25" i="29"/>
  <c r="F38" i="29" l="1"/>
  <c r="E39" i="2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신명공생</author>
  </authors>
  <commentList>
    <comment ref="D15" authorId="0" shapeId="0" xr:uid="{2EBC6341-AFD6-494B-BF27-D0C2F0858F19}">
      <text>
        <r>
          <rPr>
            <b/>
            <sz val="9"/>
            <color indexed="81"/>
            <rFont val="돋움"/>
            <family val="3"/>
            <charset val="129"/>
          </rPr>
          <t>신명공생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체험활동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종사자특별수당</t>
        </r>
        <r>
          <rPr>
            <sz val="9"/>
            <color indexed="81"/>
            <rFont val="Tahoma"/>
            <family val="2"/>
          </rPr>
          <t>/cctv</t>
        </r>
      </text>
    </comment>
    <comment ref="D16" authorId="0" shapeId="0" xr:uid="{CA3DB988-BF9D-403A-BC4A-5881194AC832}">
      <text>
        <r>
          <rPr>
            <b/>
            <sz val="9"/>
            <color indexed="81"/>
            <rFont val="돋움"/>
            <family val="3"/>
            <charset val="129"/>
          </rPr>
          <t>신명공생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수급자생계비</t>
        </r>
      </text>
    </comment>
  </commentList>
</comments>
</file>

<file path=xl/sharedStrings.xml><?xml version="1.0" encoding="utf-8"?>
<sst xmlns="http://schemas.openxmlformats.org/spreadsheetml/2006/main" count="446" uniqueCount="219">
  <si>
    <t>차량비</t>
    <phoneticPr fontId="2" type="noConversion"/>
  </si>
  <si>
    <t>법인</t>
    <phoneticPr fontId="1" type="noConversion"/>
  </si>
  <si>
    <t>잡지출</t>
    <phoneticPr fontId="1" type="noConversion"/>
  </si>
  <si>
    <t>인건비</t>
    <phoneticPr fontId="1" type="noConversion"/>
  </si>
  <si>
    <t>기타</t>
    <phoneticPr fontId="1" type="noConversion"/>
  </si>
  <si>
    <t>이월금</t>
    <phoneticPr fontId="1" type="noConversion"/>
  </si>
  <si>
    <t>전입금</t>
    <phoneticPr fontId="1" type="noConversion"/>
  </si>
  <si>
    <t>회원회비</t>
    <phoneticPr fontId="1" type="noConversion"/>
  </si>
  <si>
    <t>요양급여수입</t>
    <phoneticPr fontId="1" type="noConversion"/>
  </si>
  <si>
    <t>보조금수입</t>
    <phoneticPr fontId="1" type="noConversion"/>
  </si>
  <si>
    <t>입소자부담금수입</t>
    <phoneticPr fontId="1" type="noConversion"/>
  </si>
  <si>
    <t>예비비</t>
    <phoneticPr fontId="2" type="noConversion"/>
  </si>
  <si>
    <t>전출금</t>
    <phoneticPr fontId="2" type="noConversion"/>
  </si>
  <si>
    <t>시설장비유지비</t>
    <phoneticPr fontId="2" type="noConversion"/>
  </si>
  <si>
    <t>자산취득비</t>
    <phoneticPr fontId="2" type="noConversion"/>
  </si>
  <si>
    <t>기타운영비</t>
    <phoneticPr fontId="2" type="noConversion"/>
  </si>
  <si>
    <t>기관운영비</t>
    <phoneticPr fontId="2" type="noConversion"/>
  </si>
  <si>
    <t>회의비</t>
    <phoneticPr fontId="2" type="noConversion"/>
  </si>
  <si>
    <t>시설환경개선
준비금</t>
    <phoneticPr fontId="2" type="noConversion"/>
  </si>
  <si>
    <t>준비금</t>
    <phoneticPr fontId="2" type="noConversion"/>
  </si>
  <si>
    <t>운영충당적립금</t>
    <phoneticPr fontId="2" type="noConversion"/>
  </si>
  <si>
    <t>적립금</t>
    <phoneticPr fontId="2" type="noConversion"/>
  </si>
  <si>
    <t>반환금</t>
    <phoneticPr fontId="2" type="noConversion"/>
  </si>
  <si>
    <t>예비비및기타</t>
    <phoneticPr fontId="1" type="noConversion"/>
  </si>
  <si>
    <t>직원식재료수입</t>
    <phoneticPr fontId="1" type="noConversion"/>
  </si>
  <si>
    <t>프로그램
사업비</t>
    <phoneticPr fontId="2" type="noConversion"/>
  </si>
  <si>
    <t>전년도 이월금</t>
    <phoneticPr fontId="1" type="noConversion"/>
  </si>
  <si>
    <t>장의비</t>
    <phoneticPr fontId="2" type="noConversion"/>
  </si>
  <si>
    <t>의료비</t>
    <phoneticPr fontId="2" type="noConversion"/>
  </si>
  <si>
    <t>법인전입금</t>
    <phoneticPr fontId="1" type="noConversion"/>
  </si>
  <si>
    <t>생계비</t>
    <phoneticPr fontId="2" type="noConversion"/>
  </si>
  <si>
    <t>사  업  비</t>
  </si>
  <si>
    <t> 시 설 비</t>
  </si>
  <si>
    <t> 재 산 조 성 비</t>
  </si>
  <si>
    <t>수용비및
수수료</t>
    <phoneticPr fontId="2" type="noConversion"/>
  </si>
  <si>
    <t>여      비</t>
  </si>
  <si>
    <t>운  영  비</t>
  </si>
  <si>
    <t>비지정후원금</t>
    <phoneticPr fontId="2" type="noConversion"/>
  </si>
  <si>
    <t>지정후원금</t>
    <phoneticPr fontId="2" type="noConversion"/>
  </si>
  <si>
    <t>후원금수입</t>
    <phoneticPr fontId="2" type="noConversion"/>
  </si>
  <si>
    <t>후원금 수입</t>
    <phoneticPr fontId="2" type="noConversion"/>
  </si>
  <si>
    <t>업 무 추 진 비</t>
  </si>
  <si>
    <t>기타 보조금</t>
    <phoneticPr fontId="2" type="noConversion"/>
  </si>
  <si>
    <t>시`군`구 보조금</t>
    <phoneticPr fontId="2" type="noConversion"/>
  </si>
  <si>
    <t>시`도 보조금</t>
    <phoneticPr fontId="2" type="noConversion"/>
  </si>
  <si>
    <t>국고보조금</t>
    <phoneticPr fontId="2" type="noConversion"/>
  </si>
  <si>
    <t>기타 비급여수입</t>
    <phoneticPr fontId="1" type="noConversion"/>
  </si>
  <si>
    <t>식재료비수입</t>
    <phoneticPr fontId="2" type="noConversion"/>
  </si>
  <si>
    <t>본인부담금수입</t>
    <phoneticPr fontId="2" type="noConversion"/>
  </si>
  <si>
    <t>인 건 비</t>
  </si>
  <si>
    <t>입소비용수입</t>
    <phoneticPr fontId="2" type="noConversion"/>
  </si>
  <si>
    <t>사 무 비</t>
  </si>
  <si>
    <t>총     계</t>
  </si>
  <si>
    <t>목</t>
  </si>
  <si>
    <t>항</t>
  </si>
  <si>
    <t>관</t>
  </si>
  <si>
    <t>세               출</t>
  </si>
  <si>
    <t>세               입</t>
  </si>
  <si>
    <t>급*간식비</t>
  </si>
  <si>
    <t>캠프운영비</t>
  </si>
  <si>
    <t>기타프로
그램운영</t>
  </si>
  <si>
    <t>교구구입비</t>
  </si>
  <si>
    <t>교재비</t>
  </si>
  <si>
    <t>주말체험
활동</t>
  </si>
  <si>
    <t>강사활동비</t>
  </si>
  <si>
    <t>퇴직적립금</t>
  </si>
  <si>
    <t>급      여</t>
  </si>
  <si>
    <t>창의융합프로그램</t>
  </si>
  <si>
    <t>2024년 결산</t>
    <phoneticPr fontId="2" type="noConversion"/>
  </si>
  <si>
    <t>(2024.01.01 ~ 2024.12.31)</t>
    <phoneticPr fontId="2" type="noConversion"/>
  </si>
  <si>
    <t>총     계</t>
    <phoneticPr fontId="2" type="noConversion"/>
  </si>
  <si>
    <t>소  계</t>
    <phoneticPr fontId="2" type="noConversion"/>
  </si>
  <si>
    <t>잡지출</t>
    <phoneticPr fontId="2" type="noConversion"/>
  </si>
  <si>
    <t>청소년방카전출금</t>
    <phoneticPr fontId="2" type="noConversion"/>
  </si>
  <si>
    <t>신명공생전출금</t>
    <phoneticPr fontId="2" type="noConversion"/>
  </si>
  <si>
    <t>신명사랑채전출금</t>
    <phoneticPr fontId="2" type="noConversion"/>
  </si>
  <si>
    <t>시설비</t>
    <phoneticPr fontId="2" type="noConversion"/>
  </si>
  <si>
    <t>재산
조성비</t>
    <phoneticPr fontId="2" type="noConversion"/>
  </si>
  <si>
    <t>연료비</t>
    <phoneticPr fontId="2" type="noConversion"/>
  </si>
  <si>
    <t>제세공과금</t>
    <phoneticPr fontId="2" type="noConversion"/>
  </si>
  <si>
    <t>공공요금</t>
    <phoneticPr fontId="2" type="noConversion"/>
  </si>
  <si>
    <t>수용비 및 수수료</t>
    <phoneticPr fontId="2" type="noConversion"/>
  </si>
  <si>
    <t>여비</t>
    <phoneticPr fontId="2" type="noConversion"/>
  </si>
  <si>
    <t>운영비</t>
    <phoneticPr fontId="2" type="noConversion"/>
  </si>
  <si>
    <t>업무
추진비</t>
    <phoneticPr fontId="2" type="noConversion"/>
  </si>
  <si>
    <t>사회보험부담금</t>
    <phoneticPr fontId="2" type="noConversion"/>
  </si>
  <si>
    <t>인건비</t>
    <phoneticPr fontId="2" type="noConversion"/>
  </si>
  <si>
    <t>사무비</t>
    <phoneticPr fontId="2" type="noConversion"/>
  </si>
  <si>
    <t>비율(%)</t>
    <phoneticPr fontId="26" type="noConversion"/>
  </si>
  <si>
    <t>금액</t>
    <phoneticPr fontId="26" type="noConversion"/>
  </si>
  <si>
    <t>결산</t>
    <phoneticPr fontId="2" type="noConversion"/>
  </si>
  <si>
    <t xml:space="preserve"> 예   산</t>
    <phoneticPr fontId="2" type="noConversion"/>
  </si>
  <si>
    <t>증감(B-A)</t>
    <phoneticPr fontId="26" type="noConversion"/>
  </si>
  <si>
    <t>2024년도</t>
    <phoneticPr fontId="2" type="noConversion"/>
  </si>
  <si>
    <t>목</t>
    <phoneticPr fontId="2" type="noConversion"/>
  </si>
  <si>
    <t>항</t>
    <phoneticPr fontId="2" type="noConversion"/>
  </si>
  <si>
    <t>관</t>
    <phoneticPr fontId="2" type="noConversion"/>
  </si>
  <si>
    <t>2. 지 출 부</t>
    <phoneticPr fontId="2" type="noConversion"/>
  </si>
  <si>
    <t>기타 수입</t>
    <phoneticPr fontId="2" type="noConversion"/>
  </si>
  <si>
    <t>회 원 회 비</t>
    <phoneticPr fontId="2" type="noConversion"/>
  </si>
  <si>
    <t>전년도 이월금</t>
    <phoneticPr fontId="2" type="noConversion"/>
  </si>
  <si>
    <t>과     목</t>
    <phoneticPr fontId="2" type="noConversion"/>
  </si>
  <si>
    <t>1. 수 입 부</t>
    <phoneticPr fontId="2" type="noConversion"/>
  </si>
  <si>
    <r>
      <rPr>
        <b/>
        <sz val="14"/>
        <rFont val="궁서"/>
        <family val="1"/>
        <charset val="129"/>
      </rPr>
      <t xml:space="preserve">사)신명사회복지연구개발원 </t>
    </r>
    <r>
      <rPr>
        <b/>
        <sz val="20"/>
        <rFont val="궁서"/>
        <family val="1"/>
        <charset val="129"/>
      </rPr>
      <t>결산서</t>
    </r>
    <phoneticPr fontId="2" type="noConversion"/>
  </si>
  <si>
    <t>환경개선
준비금</t>
    <phoneticPr fontId="1" type="noConversion"/>
  </si>
  <si>
    <t>환경개선
준비금</t>
    <phoneticPr fontId="2" type="noConversion"/>
  </si>
  <si>
    <t>운영충당적립금</t>
    <phoneticPr fontId="1" type="noConversion"/>
  </si>
  <si>
    <t>기타잡수입</t>
    <phoneticPr fontId="1" type="noConversion"/>
  </si>
  <si>
    <t>기타예금이자</t>
    <phoneticPr fontId="1" type="noConversion"/>
  </si>
  <si>
    <t>물용품 매각대</t>
    <phoneticPr fontId="1" type="noConversion"/>
  </si>
  <si>
    <t>법인회계
전출금</t>
    <phoneticPr fontId="1" type="noConversion"/>
  </si>
  <si>
    <t>전출금</t>
    <phoneticPr fontId="1" type="noConversion"/>
  </si>
  <si>
    <t>전년도이월금
(식재료)</t>
    <phoneticPr fontId="1" type="noConversion"/>
  </si>
  <si>
    <t>전년도이월금
(후원금)</t>
    <phoneticPr fontId="1" type="noConversion"/>
  </si>
  <si>
    <t>특화프로그램</t>
    <phoneticPr fontId="2" type="noConversion"/>
  </si>
  <si>
    <t>특별프로그램비</t>
    <phoneticPr fontId="2" type="noConversion"/>
  </si>
  <si>
    <t>법인전입금
(후원금)</t>
    <phoneticPr fontId="1" type="noConversion"/>
  </si>
  <si>
    <t>수용기관
경비</t>
    <phoneticPr fontId="2" type="noConversion"/>
  </si>
  <si>
    <t>운 영 비</t>
    <phoneticPr fontId="2" type="noConversion"/>
  </si>
  <si>
    <t>기타차입금</t>
    <phoneticPr fontId="1" type="noConversion"/>
  </si>
  <si>
    <t>금융기관차입금</t>
    <phoneticPr fontId="1" type="noConversion"/>
  </si>
  <si>
    <t>시설장비
유지비</t>
    <phoneticPr fontId="2" type="noConversion"/>
  </si>
  <si>
    <t>차입금</t>
    <phoneticPr fontId="1" type="noConversion"/>
  </si>
  <si>
    <t>시설비</t>
    <phoneticPr fontId="1" type="noConversion"/>
  </si>
  <si>
    <t>가산금수입
(인건비미반영)</t>
    <phoneticPr fontId="1" type="noConversion"/>
  </si>
  <si>
    <t>가산금수입
(인건비 반영)</t>
    <phoneticPr fontId="1" type="noConversion"/>
  </si>
  <si>
    <t>장기요양급여수입
(인건비비율미반영)</t>
    <phoneticPr fontId="1" type="noConversion"/>
  </si>
  <si>
    <t>장기요양급여수입
(인건비비율반영)</t>
    <phoneticPr fontId="1" type="noConversion"/>
  </si>
  <si>
    <t>공공요금및
제세공과금</t>
    <phoneticPr fontId="2" type="noConversion"/>
  </si>
  <si>
    <t>직책보조비</t>
    <phoneticPr fontId="1" type="noConversion"/>
  </si>
  <si>
    <t>사회보험
(간접비)</t>
    <phoneticPr fontId="1" type="noConversion"/>
  </si>
  <si>
    <t>사회보험
(직접비)</t>
    <phoneticPr fontId="1" type="noConversion"/>
  </si>
  <si>
    <t>퇴직급
(간접비)</t>
    <phoneticPr fontId="2" type="noConversion"/>
  </si>
  <si>
    <t>퇴직금
(직접비)</t>
    <phoneticPr fontId="2" type="noConversion"/>
  </si>
  <si>
    <t>각종수당
(간접비)</t>
    <phoneticPr fontId="1" type="noConversion"/>
  </si>
  <si>
    <t>각종수당
(직접비)</t>
    <phoneticPr fontId="1" type="noConversion"/>
  </si>
  <si>
    <t>급여(간접비)</t>
    <phoneticPr fontId="1" type="noConversion"/>
  </si>
  <si>
    <t>급여(직접비)</t>
    <phoneticPr fontId="1" type="noConversion"/>
  </si>
  <si>
    <t>비율(%)</t>
    <phoneticPr fontId="1" type="noConversion"/>
  </si>
  <si>
    <t>금액</t>
    <phoneticPr fontId="1" type="noConversion"/>
  </si>
  <si>
    <t>증감(B-A)</t>
    <phoneticPr fontId="1" type="noConversion"/>
  </si>
  <si>
    <t>2024년 예산</t>
    <phoneticPr fontId="2" type="noConversion"/>
  </si>
  <si>
    <t>2024년 신명사랑채 세입`세출 결산서</t>
    <phoneticPr fontId="2" type="noConversion"/>
  </si>
  <si>
    <t>적립금 및 준비금</t>
    <phoneticPr fontId="1" type="noConversion"/>
  </si>
  <si>
    <t>적립금 및 준비금</t>
    <phoneticPr fontId="2" type="noConversion"/>
  </si>
  <si>
    <t>2024년 신명노인요양공동생활가정 세입`세출 결산서</t>
    <phoneticPr fontId="2" type="noConversion"/>
  </si>
  <si>
    <t>예비비</t>
  </si>
  <si>
    <t>기타잡수입</t>
  </si>
  <si>
    <t>기타예금이자</t>
  </si>
  <si>
    <t>전년도이월금
(후원)</t>
  </si>
  <si>
    <t>전년도이월금</t>
  </si>
  <si>
    <t>운 영 비</t>
  </si>
  <si>
    <t>이월금</t>
  </si>
  <si>
    <t>법인전입금
(자부담)</t>
  </si>
  <si>
    <t>재산조성비</t>
    <phoneticPr fontId="2" type="noConversion"/>
  </si>
  <si>
    <t>법인전입금</t>
  </si>
  <si>
    <t>전입금</t>
  </si>
  <si>
    <t>보험가입비</t>
    <phoneticPr fontId="2" type="noConversion"/>
  </si>
  <si>
    <t>소모품비</t>
  </si>
  <si>
    <t>회의비</t>
  </si>
  <si>
    <t>홍보비</t>
  </si>
  <si>
    <t>수용비및
수수료</t>
  </si>
  <si>
    <t>여비</t>
  </si>
  <si>
    <t>의약품비</t>
  </si>
  <si>
    <t>비지정후원금</t>
  </si>
  <si>
    <t>공공요금</t>
  </si>
  <si>
    <t>지정후원금</t>
  </si>
  <si>
    <t>귀가차량
지원비</t>
  </si>
  <si>
    <t>후원금</t>
  </si>
  <si>
    <t>직원연수비</t>
  </si>
  <si>
    <t>후원금 수입</t>
  </si>
  <si>
    <t>기타후생경비</t>
  </si>
  <si>
    <t>사회보험
부담금</t>
  </si>
  <si>
    <t>기타보조금</t>
  </si>
  <si>
    <t>시`도보조금</t>
  </si>
  <si>
    <t>제   수   당</t>
  </si>
  <si>
    <t>국고보조금</t>
  </si>
  <si>
    <t>보 조 금</t>
  </si>
  <si>
    <t>비율(%)</t>
  </si>
  <si>
    <t>금액</t>
  </si>
  <si>
    <t>증감(B-A)</t>
  </si>
  <si>
    <t>2024년결산</t>
    <phoneticPr fontId="2" type="noConversion"/>
  </si>
  <si>
    <t>2024년예산</t>
    <phoneticPr fontId="2" type="noConversion"/>
  </si>
  <si>
    <t>세출</t>
  </si>
  <si>
    <t>세입</t>
  </si>
  <si>
    <t>2024.01.01~2024.12.31</t>
    <phoneticPr fontId="2" type="noConversion"/>
  </si>
  <si>
    <t>2024년 꿈꾸는청소년방과후아카데미 결산서</t>
    <phoneticPr fontId="2" type="noConversion"/>
  </si>
  <si>
    <t>이   월   액</t>
    <phoneticPr fontId="1" type="noConversion"/>
  </si>
  <si>
    <t>총 지 출 액</t>
    <phoneticPr fontId="1" type="noConversion"/>
  </si>
  <si>
    <t>총 수 입 액</t>
    <phoneticPr fontId="1" type="noConversion"/>
  </si>
  <si>
    <t>꿈꾸는청소년방과후아카데미</t>
    <phoneticPr fontId="1" type="noConversion"/>
  </si>
  <si>
    <t>신명노인요양공동생활가정</t>
    <phoneticPr fontId="1" type="noConversion"/>
  </si>
  <si>
    <t>기능보강통장 잔액</t>
    <phoneticPr fontId="1" type="noConversion"/>
  </si>
  <si>
    <t>신명사랑채</t>
    <phoneticPr fontId="1" type="noConversion"/>
  </si>
  <si>
    <t>결산액</t>
    <phoneticPr fontId="1" type="noConversion"/>
  </si>
  <si>
    <t>예산액</t>
    <phoneticPr fontId="1" type="noConversion"/>
  </si>
  <si>
    <t>항        목</t>
    <phoneticPr fontId="1" type="noConversion"/>
  </si>
  <si>
    <t>사업소별</t>
    <phoneticPr fontId="1" type="noConversion"/>
  </si>
  <si>
    <t>(단위:원)</t>
    <phoneticPr fontId="1" type="noConversion"/>
  </si>
  <si>
    <t>2024년1월1일~2024년 12월31일</t>
    <phoneticPr fontId="1" type="noConversion"/>
  </si>
  <si>
    <t>사업소별 예산 및 결산 내역</t>
    <phoneticPr fontId="1" type="noConversion"/>
  </si>
  <si>
    <t>차기
이월금</t>
    <phoneticPr fontId="1" type="noConversion"/>
  </si>
  <si>
    <t>지출합계</t>
    <phoneticPr fontId="1" type="noConversion"/>
  </si>
  <si>
    <t>준비금</t>
    <phoneticPr fontId="1" type="noConversion"/>
  </si>
  <si>
    <t>적립금</t>
    <phoneticPr fontId="1" type="noConversion"/>
  </si>
  <si>
    <t>예비비</t>
    <phoneticPr fontId="1" type="noConversion"/>
  </si>
  <si>
    <t>사업비</t>
    <phoneticPr fontId="1" type="noConversion"/>
  </si>
  <si>
    <t>재산조성비</t>
    <phoneticPr fontId="1" type="noConversion"/>
  </si>
  <si>
    <t>운영비</t>
    <phoneticPr fontId="1" type="noConversion"/>
  </si>
  <si>
    <t>업무추진비</t>
    <phoneticPr fontId="1" type="noConversion"/>
  </si>
  <si>
    <t>결산</t>
    <phoneticPr fontId="1" type="noConversion"/>
  </si>
  <si>
    <t>예산</t>
    <phoneticPr fontId="1" type="noConversion"/>
  </si>
  <si>
    <t>청소년방과후아카데미</t>
    <phoneticPr fontId="1" type="noConversion"/>
  </si>
  <si>
    <t>과목</t>
    <phoneticPr fontId="1" type="noConversion"/>
  </si>
  <si>
    <t>수입합계</t>
    <phoneticPr fontId="1" type="noConversion"/>
  </si>
  <si>
    <t>적림및준비금</t>
    <phoneticPr fontId="1" type="noConversion"/>
  </si>
  <si>
    <t>후원금수입</t>
    <phoneticPr fontId="1" type="noConversion"/>
  </si>
  <si>
    <t xml:space="preserve">          2024년 1월1일~2024년 12월31일까지</t>
    <phoneticPr fontId="1" type="noConversion"/>
  </si>
  <si>
    <t>사업소별 수기결산서(요약)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</si>
</sst>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 "/>
    <numFmt numFmtId="178" formatCode="0.0%"/>
    <numFmt numFmtId="179" formatCode="_-* #,##0.0_-;\-* #,##0.0_-;_-* &quot;-&quot;_-;_-@_-"/>
  </numFmts>
  <fonts count="6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sz val="10.5"/>
      <name val="맑은 고딕"/>
      <family val="3"/>
      <charset val="129"/>
      <scheme val="minor"/>
    </font>
    <font>
      <sz val="10"/>
      <name val="바탕"/>
      <family val="1"/>
      <charset val="129"/>
    </font>
    <font>
      <b/>
      <sz val="10"/>
      <name val="바탕"/>
      <family val="1"/>
      <charset val="129"/>
    </font>
    <font>
      <sz val="9"/>
      <name val="바탕"/>
      <family val="1"/>
      <charset val="129"/>
    </font>
    <font>
      <sz val="8"/>
      <name val="바탕"/>
      <family val="1"/>
      <charset val="129"/>
    </font>
    <font>
      <sz val="9"/>
      <name val="돋움"/>
      <family val="3"/>
      <charset val="129"/>
    </font>
    <font>
      <b/>
      <sz val="10"/>
      <color indexed="8"/>
      <name val="바탕"/>
      <family val="1"/>
      <charset val="129"/>
    </font>
    <font>
      <sz val="12"/>
      <name val="바탕"/>
      <family val="1"/>
      <charset val="129"/>
    </font>
    <font>
      <sz val="10"/>
      <color rgb="FF000000"/>
      <name val="바탕"/>
      <family val="1"/>
      <charset val="129"/>
    </font>
    <font>
      <sz val="9"/>
      <color rgb="FF000000"/>
      <name val="바탕"/>
      <family val="1"/>
      <charset val="129"/>
    </font>
    <font>
      <sz val="10"/>
      <color indexed="8"/>
      <name val="바탕"/>
      <family val="1"/>
      <charset val="129"/>
    </font>
    <font>
      <sz val="10"/>
      <color rgb="FFFF0000"/>
      <name val="바탕"/>
      <family val="1"/>
      <charset val="129"/>
    </font>
    <font>
      <sz val="9"/>
      <color indexed="8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8"/>
      <name val="바탕"/>
      <family val="1"/>
      <charset val="129"/>
    </font>
    <font>
      <sz val="8"/>
      <name val="맑은 고딕"/>
      <family val="3"/>
      <charset val="129"/>
    </font>
    <font>
      <b/>
      <sz val="11"/>
      <name val="바탕"/>
      <family val="1"/>
      <charset val="129"/>
    </font>
    <font>
      <b/>
      <sz val="11"/>
      <name val="굴림"/>
      <family val="3"/>
      <charset val="129"/>
    </font>
    <font>
      <b/>
      <sz val="20"/>
      <name val="궁서"/>
      <family val="1"/>
      <charset val="129"/>
    </font>
    <font>
      <b/>
      <sz val="14"/>
      <name val="궁서"/>
      <family val="1"/>
      <charset val="129"/>
    </font>
    <font>
      <sz val="11"/>
      <name val="바탕"/>
      <family val="1"/>
      <charset val="129"/>
    </font>
    <font>
      <sz val="11"/>
      <color theme="1"/>
      <name val="바탕"/>
      <family val="1"/>
      <charset val="129"/>
    </font>
    <font>
      <b/>
      <sz val="9"/>
      <name val="바탕"/>
      <family val="1"/>
      <charset val="129"/>
    </font>
    <font>
      <sz val="12"/>
      <name val="맑은 고딕"/>
      <family val="3"/>
      <charset val="129"/>
      <scheme val="minor"/>
    </font>
    <font>
      <b/>
      <sz val="16"/>
      <color indexed="8"/>
      <name val="바탕"/>
      <family val="1"/>
      <charset val="129"/>
    </font>
    <font>
      <b/>
      <sz val="16"/>
      <name val="바탕"/>
      <family val="1"/>
      <charset val="129"/>
    </font>
    <font>
      <sz val="9"/>
      <color rgb="FF000000"/>
      <name val="굴림"/>
      <family val="3"/>
      <charset val="129"/>
    </font>
    <font>
      <sz val="8"/>
      <color rgb="FF000000"/>
      <name val="돋움"/>
      <family val="3"/>
      <charset val="129"/>
    </font>
    <font>
      <sz val="8"/>
      <color rgb="FF000000"/>
      <name val="바탕"/>
      <family val="1"/>
      <charset val="129"/>
    </font>
    <font>
      <sz val="9"/>
      <color theme="1"/>
      <name val="바탕"/>
      <family val="1"/>
      <charset val="129"/>
    </font>
    <font>
      <sz val="10"/>
      <color theme="1"/>
      <name val="바탕"/>
      <family val="1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바탕"/>
      <family val="1"/>
      <charset val="129"/>
    </font>
    <font>
      <b/>
      <sz val="10"/>
      <color rgb="FF000000"/>
      <name val="바탕"/>
      <family val="1"/>
      <charset val="129"/>
    </font>
    <font>
      <sz val="11"/>
      <color rgb="FFFF0000"/>
      <name val="바탕"/>
      <family val="1"/>
      <charset val="129"/>
    </font>
    <font>
      <b/>
      <sz val="11"/>
      <color rgb="FF000000"/>
      <name val="바탕"/>
      <family val="1"/>
      <charset val="129"/>
    </font>
    <font>
      <b/>
      <sz val="12"/>
      <color rgb="FF000000"/>
      <name val="바탕"/>
      <family val="1"/>
      <charset val="129"/>
    </font>
    <font>
      <b/>
      <sz val="20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24"/>
      <name val="맑은 고딕"/>
      <family val="3"/>
      <charset val="129"/>
      <scheme val="minor"/>
    </font>
    <font>
      <sz val="24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0.5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20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9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/>
    <xf numFmtId="0" fontId="3" fillId="0" borderId="0">
      <alignment vertical="center"/>
    </xf>
    <xf numFmtId="0" fontId="6" fillId="0" borderId="0">
      <alignment vertical="center"/>
    </xf>
    <xf numFmtId="41" fontId="6" fillId="0" borderId="0">
      <alignment vertical="center"/>
    </xf>
    <xf numFmtId="9" fontId="7" fillId="0" borderId="0">
      <alignment vertical="center"/>
    </xf>
    <xf numFmtId="0" fontId="7" fillId="0" borderId="0">
      <alignment vertical="center"/>
    </xf>
    <xf numFmtId="41" fontId="7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</cellStyleXfs>
  <cellXfs count="506">
    <xf numFmtId="0" fontId="0" fillId="0" borderId="0" xfId="0">
      <alignment vertical="center"/>
    </xf>
    <xf numFmtId="41" fontId="11" fillId="2" borderId="1" xfId="2" applyFont="1" applyFill="1" applyBorder="1" applyAlignment="1">
      <alignment horizontal="right" vertical="center" wrapText="1"/>
    </xf>
    <xf numFmtId="176" fontId="11" fillId="2" borderId="1" xfId="0" applyNumberFormat="1" applyFont="1" applyFill="1" applyBorder="1" applyAlignment="1">
      <alignment horizontal="right" vertical="center" wrapText="1"/>
    </xf>
    <xf numFmtId="41" fontId="11" fillId="2" borderId="1" xfId="2" applyFont="1" applyFill="1" applyBorder="1" applyAlignment="1">
      <alignment horizontal="right" vertical="center"/>
    </xf>
    <xf numFmtId="0" fontId="3" fillId="0" borderId="0" xfId="15"/>
    <xf numFmtId="41" fontId="3" fillId="2" borderId="0" xfId="16" applyFont="1" applyFill="1" applyAlignment="1">
      <alignment horizontal="center" vertical="center"/>
    </xf>
    <xf numFmtId="0" fontId="3" fillId="2" borderId="0" xfId="15" applyFont="1" applyFill="1" applyAlignment="1">
      <alignment horizontal="center" vertical="center"/>
    </xf>
    <xf numFmtId="0" fontId="3" fillId="0" borderId="0" xfId="15" applyFont="1" applyAlignment="1">
      <alignment horizontal="center" vertical="center"/>
    </xf>
    <xf numFmtId="41" fontId="8" fillId="3" borderId="0" xfId="15" applyNumberFormat="1" applyFont="1" applyFill="1" applyAlignment="1">
      <alignment vertical="center"/>
    </xf>
    <xf numFmtId="178" fontId="8" fillId="0" borderId="28" xfId="15" applyNumberFormat="1" applyFont="1" applyBorder="1" applyAlignment="1">
      <alignment vertical="center"/>
    </xf>
    <xf numFmtId="41" fontId="8" fillId="0" borderId="20" xfId="15" applyNumberFormat="1" applyFont="1" applyBorder="1" applyAlignment="1">
      <alignment vertical="center"/>
    </xf>
    <xf numFmtId="41" fontId="8" fillId="2" borderId="20" xfId="16" applyFont="1" applyFill="1" applyBorder="1" applyAlignment="1">
      <alignment horizontal="right" vertical="center"/>
    </xf>
    <xf numFmtId="41" fontId="8" fillId="2" borderId="21" xfId="16" applyFont="1" applyFill="1" applyBorder="1" applyAlignment="1">
      <alignment horizontal="right" vertical="center"/>
    </xf>
    <xf numFmtId="178" fontId="3" fillId="0" borderId="8" xfId="15" applyNumberFormat="1" applyBorder="1" applyAlignment="1">
      <alignment vertical="center"/>
    </xf>
    <xf numFmtId="41" fontId="3" fillId="0" borderId="4" xfId="15" applyNumberFormat="1" applyBorder="1" applyAlignment="1">
      <alignment vertical="center"/>
    </xf>
    <xf numFmtId="41" fontId="23" fillId="2" borderId="4" xfId="16" applyFont="1" applyFill="1" applyBorder="1" applyAlignment="1">
      <alignment horizontal="center" vertical="center"/>
    </xf>
    <xf numFmtId="41" fontId="23" fillId="2" borderId="9" xfId="16" applyFont="1" applyFill="1" applyBorder="1" applyAlignment="1">
      <alignment horizontal="center" vertical="center"/>
    </xf>
    <xf numFmtId="41" fontId="23" fillId="0" borderId="30" xfId="16" applyFont="1" applyBorder="1" applyAlignment="1">
      <alignment horizontal="center" vertical="center"/>
    </xf>
    <xf numFmtId="178" fontId="3" fillId="0" borderId="7" xfId="15" applyNumberFormat="1" applyBorder="1" applyAlignment="1">
      <alignment vertical="center"/>
    </xf>
    <xf numFmtId="41" fontId="3" fillId="0" borderId="1" xfId="15" applyNumberFormat="1" applyBorder="1" applyAlignment="1">
      <alignment vertical="center"/>
    </xf>
    <xf numFmtId="41" fontId="9" fillId="2" borderId="1" xfId="16" applyFont="1" applyFill="1" applyBorder="1" applyAlignment="1">
      <alignment vertical="center"/>
    </xf>
    <xf numFmtId="41" fontId="9" fillId="2" borderId="2" xfId="16" applyFont="1" applyFill="1" applyBorder="1" applyAlignment="1">
      <alignment vertical="center"/>
    </xf>
    <xf numFmtId="0" fontId="3" fillId="0" borderId="33" xfId="15" applyFont="1" applyBorder="1" applyAlignment="1">
      <alignment horizontal="center" vertical="center"/>
    </xf>
    <xf numFmtId="41" fontId="23" fillId="2" borderId="1" xfId="16" applyFont="1" applyFill="1" applyBorder="1" applyAlignment="1">
      <alignment horizontal="center" vertical="center"/>
    </xf>
    <xf numFmtId="41" fontId="23" fillId="2" borderId="2" xfId="16" applyFont="1" applyFill="1" applyBorder="1" applyAlignment="1">
      <alignment horizontal="center" vertical="center"/>
    </xf>
    <xf numFmtId="41" fontId="23" fillId="0" borderId="23" xfId="16" applyFont="1" applyBorder="1" applyAlignment="1">
      <alignment horizontal="center" vertical="center"/>
    </xf>
    <xf numFmtId="0" fontId="3" fillId="0" borderId="34" xfId="15" applyFont="1" applyBorder="1" applyAlignment="1">
      <alignment horizontal="center" vertical="center"/>
    </xf>
    <xf numFmtId="41" fontId="3" fillId="2" borderId="1" xfId="16" applyFont="1" applyFill="1" applyBorder="1" applyAlignment="1">
      <alignment vertical="center"/>
    </xf>
    <xf numFmtId="41" fontId="3" fillId="2" borderId="2" xfId="16" applyFont="1" applyFill="1" applyBorder="1" applyAlignment="1">
      <alignment horizontal="center" vertical="center"/>
    </xf>
    <xf numFmtId="0" fontId="5" fillId="0" borderId="34" xfId="15" applyFont="1" applyBorder="1" applyAlignment="1">
      <alignment horizontal="center" vertical="center"/>
    </xf>
    <xf numFmtId="41" fontId="3" fillId="2" borderId="1" xfId="16" applyFont="1" applyFill="1" applyBorder="1" applyAlignment="1">
      <alignment horizontal="center" vertical="center"/>
    </xf>
    <xf numFmtId="41" fontId="5" fillId="0" borderId="34" xfId="16" applyFont="1" applyBorder="1" applyAlignment="1">
      <alignment horizontal="center" vertical="center"/>
    </xf>
    <xf numFmtId="41" fontId="24" fillId="2" borderId="1" xfId="16" applyFont="1" applyFill="1" applyBorder="1" applyAlignment="1">
      <alignment horizontal="center" vertical="center"/>
    </xf>
    <xf numFmtId="41" fontId="5" fillId="0" borderId="23" xfId="16" applyFont="1" applyBorder="1" applyAlignment="1">
      <alignment horizontal="center" vertical="center"/>
    </xf>
    <xf numFmtId="41" fontId="0" fillId="0" borderId="0" xfId="16" applyFont="1"/>
    <xf numFmtId="0" fontId="3" fillId="0" borderId="24" xfId="15" applyFont="1" applyBorder="1" applyAlignment="1">
      <alignment horizontal="center" vertical="center"/>
    </xf>
    <xf numFmtId="41" fontId="0" fillId="0" borderId="0" xfId="16" applyFont="1" applyAlignment="1">
      <alignment horizontal="center" vertical="center"/>
    </xf>
    <xf numFmtId="41" fontId="8" fillId="2" borderId="1" xfId="16" applyFont="1" applyFill="1" applyBorder="1" applyAlignment="1">
      <alignment horizontal="center" vertical="center"/>
    </xf>
    <xf numFmtId="41" fontId="8" fillId="2" borderId="2" xfId="16" applyFont="1" applyFill="1" applyBorder="1" applyAlignment="1">
      <alignment horizontal="center" vertical="center"/>
    </xf>
    <xf numFmtId="0" fontId="8" fillId="0" borderId="23" xfId="15" applyFont="1" applyBorder="1" applyAlignment="1">
      <alignment horizontal="center" vertical="center"/>
    </xf>
    <xf numFmtId="178" fontId="3" fillId="0" borderId="6" xfId="15" applyNumberFormat="1" applyBorder="1" applyAlignment="1">
      <alignment vertical="center"/>
    </xf>
    <xf numFmtId="41" fontId="3" fillId="0" borderId="5" xfId="15" applyNumberFormat="1" applyBorder="1" applyAlignment="1">
      <alignment vertical="center"/>
    </xf>
    <xf numFmtId="41" fontId="3" fillId="2" borderId="5" xfId="16" applyFont="1" applyFill="1" applyBorder="1" applyAlignment="1">
      <alignment horizontal="center" vertical="center"/>
    </xf>
    <xf numFmtId="41" fontId="3" fillId="2" borderId="10" xfId="16" applyFont="1" applyFill="1" applyBorder="1" applyAlignment="1">
      <alignment horizontal="center" vertical="center"/>
    </xf>
    <xf numFmtId="0" fontId="3" fillId="0" borderId="27" xfId="15" applyFont="1" applyBorder="1" applyAlignment="1">
      <alignment horizontal="center" vertical="center"/>
    </xf>
    <xf numFmtId="179" fontId="25" fillId="5" borderId="8" xfId="17" applyNumberFormat="1" applyFont="1" applyFill="1" applyBorder="1" applyAlignment="1">
      <alignment horizontal="center" vertical="center"/>
    </xf>
    <xf numFmtId="0" fontId="27" fillId="5" borderId="4" xfId="17" applyFont="1" applyFill="1" applyBorder="1" applyAlignment="1">
      <alignment horizontal="center" vertical="center"/>
    </xf>
    <xf numFmtId="41" fontId="23" fillId="5" borderId="4" xfId="16" applyFont="1" applyFill="1" applyBorder="1" applyAlignment="1">
      <alignment horizontal="center" vertical="center"/>
    </xf>
    <xf numFmtId="41" fontId="23" fillId="5" borderId="9" xfId="16" applyFont="1" applyFill="1" applyBorder="1" applyAlignment="1">
      <alignment horizontal="center" vertical="center"/>
    </xf>
    <xf numFmtId="0" fontId="3" fillId="0" borderId="0" xfId="15" applyBorder="1"/>
    <xf numFmtId="41" fontId="3" fillId="2" borderId="3" xfId="16" applyFont="1" applyFill="1" applyBorder="1" applyAlignment="1">
      <alignment horizontal="center" vertical="center"/>
    </xf>
    <xf numFmtId="41" fontId="3" fillId="2" borderId="0" xfId="16" applyFont="1" applyFill="1" applyBorder="1" applyAlignment="1">
      <alignment vertical="center"/>
    </xf>
    <xf numFmtId="0" fontId="3" fillId="0" borderId="0" xfId="15" applyFont="1" applyBorder="1" applyAlignment="1">
      <alignment horizontal="center" vertical="center"/>
    </xf>
    <xf numFmtId="178" fontId="3" fillId="0" borderId="41" xfId="15" applyNumberFormat="1" applyBorder="1" applyAlignment="1">
      <alignment vertical="center"/>
    </xf>
    <xf numFmtId="41" fontId="3" fillId="0" borderId="31" xfId="15" applyNumberFormat="1" applyBorder="1" applyAlignment="1">
      <alignment vertical="center"/>
    </xf>
    <xf numFmtId="41" fontId="8" fillId="2" borderId="42" xfId="16" applyFont="1" applyFill="1" applyBorder="1" applyAlignment="1">
      <alignment horizontal="center" vertical="center"/>
    </xf>
    <xf numFmtId="41" fontId="28" fillId="2" borderId="43" xfId="16" applyFont="1" applyFill="1" applyBorder="1" applyAlignment="1">
      <alignment vertical="center"/>
    </xf>
    <xf numFmtId="178" fontId="3" fillId="0" borderId="46" xfId="15" applyNumberFormat="1" applyBorder="1" applyAlignment="1">
      <alignment vertical="center"/>
    </xf>
    <xf numFmtId="41" fontId="3" fillId="0" borderId="47" xfId="15" applyNumberFormat="1" applyBorder="1" applyAlignment="1">
      <alignment vertical="center"/>
    </xf>
    <xf numFmtId="41" fontId="9" fillId="2" borderId="48" xfId="16" applyFont="1" applyFill="1" applyBorder="1" applyAlignment="1">
      <alignment vertical="center"/>
    </xf>
    <xf numFmtId="41" fontId="3" fillId="2" borderId="49" xfId="16" applyFont="1" applyFill="1" applyBorder="1" applyAlignment="1">
      <alignment horizontal="center" vertical="center"/>
    </xf>
    <xf numFmtId="178" fontId="3" fillId="0" borderId="50" xfId="15" applyNumberFormat="1" applyBorder="1" applyAlignment="1">
      <alignment vertical="center"/>
    </xf>
    <xf numFmtId="41" fontId="3" fillId="0" borderId="18" xfId="15" applyNumberFormat="1" applyBorder="1" applyAlignment="1">
      <alignment vertical="center"/>
    </xf>
    <xf numFmtId="41" fontId="9" fillId="2" borderId="23" xfId="16" applyFont="1" applyFill="1" applyBorder="1" applyAlignment="1">
      <alignment vertical="center"/>
    </xf>
    <xf numFmtId="41" fontId="3" fillId="2" borderId="51" xfId="16" applyFont="1" applyFill="1" applyBorder="1" applyAlignment="1">
      <alignment horizontal="right" vertical="center"/>
    </xf>
    <xf numFmtId="41" fontId="3" fillId="2" borderId="16" xfId="16" applyFont="1" applyFill="1" applyBorder="1" applyAlignment="1">
      <alignment horizontal="center" vertical="center"/>
    </xf>
    <xf numFmtId="0" fontId="17" fillId="2" borderId="0" xfId="18" applyFont="1" applyFill="1" applyBorder="1" applyAlignment="1">
      <alignment vertical="center"/>
    </xf>
    <xf numFmtId="41" fontId="29" fillId="0" borderId="0" xfId="16" applyFont="1" applyBorder="1" applyAlignment="1">
      <alignment vertical="center"/>
    </xf>
    <xf numFmtId="0" fontId="3" fillId="0" borderId="0" xfId="1">
      <alignment vertical="center"/>
    </xf>
    <xf numFmtId="41" fontId="15" fillId="0" borderId="0" xfId="3" applyFont="1">
      <alignment vertical="center"/>
    </xf>
    <xf numFmtId="178" fontId="31" fillId="2" borderId="0" xfId="1" applyNumberFormat="1" applyFont="1" applyFill="1">
      <alignment vertical="center"/>
    </xf>
    <xf numFmtId="0" fontId="31" fillId="2" borderId="0" xfId="1" applyFont="1" applyFill="1">
      <alignment vertical="center"/>
    </xf>
    <xf numFmtId="0" fontId="13" fillId="2" borderId="0" xfId="1" applyFont="1" applyFill="1" applyAlignment="1">
      <alignment horizontal="center" vertical="center"/>
    </xf>
    <xf numFmtId="0" fontId="13" fillId="2" borderId="0" xfId="1" applyFont="1" applyFill="1">
      <alignment vertical="center"/>
    </xf>
    <xf numFmtId="178" fontId="32" fillId="2" borderId="0" xfId="2" applyNumberFormat="1" applyFont="1" applyFill="1">
      <alignment vertical="center"/>
    </xf>
    <xf numFmtId="41" fontId="31" fillId="2" borderId="0" xfId="2" applyFont="1" applyFill="1">
      <alignment vertical="center"/>
    </xf>
    <xf numFmtId="41" fontId="13" fillId="2" borderId="0" xfId="2" applyFont="1" applyFill="1">
      <alignment vertical="center"/>
    </xf>
    <xf numFmtId="0" fontId="31" fillId="2" borderId="0" xfId="1" applyFont="1" applyFill="1" applyAlignment="1">
      <alignment horizontal="center" vertical="center"/>
    </xf>
    <xf numFmtId="0" fontId="3" fillId="0" borderId="0" xfId="1" applyFont="1">
      <alignment vertical="center"/>
    </xf>
    <xf numFmtId="178" fontId="32" fillId="2" borderId="0" xfId="2" applyNumberFormat="1" applyFont="1" applyFill="1" applyAlignment="1">
      <alignment horizontal="center" vertical="center"/>
    </xf>
    <xf numFmtId="178" fontId="11" fillId="2" borderId="8" xfId="14" applyNumberFormat="1" applyFont="1" applyFill="1" applyBorder="1">
      <alignment vertical="center"/>
    </xf>
    <xf numFmtId="0" fontId="31" fillId="2" borderId="4" xfId="1" applyFont="1" applyFill="1" applyBorder="1">
      <alignment vertical="center"/>
    </xf>
    <xf numFmtId="41" fontId="11" fillId="2" borderId="4" xfId="3" applyFont="1" applyFill="1" applyBorder="1">
      <alignment vertical="center"/>
    </xf>
    <xf numFmtId="0" fontId="13" fillId="2" borderId="4" xfId="1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horizontal="center" vertical="center"/>
    </xf>
    <xf numFmtId="178" fontId="11" fillId="2" borderId="7" xfId="14" applyNumberFormat="1" applyFont="1" applyFill="1" applyBorder="1">
      <alignment vertical="center"/>
    </xf>
    <xf numFmtId="41" fontId="11" fillId="2" borderId="1" xfId="2" applyFont="1" applyFill="1" applyBorder="1" applyAlignment="1">
      <alignment horizontal="justify" vertical="center" wrapText="1"/>
    </xf>
    <xf numFmtId="41" fontId="11" fillId="2" borderId="1" xfId="3" applyFont="1" applyFill="1" applyBorder="1" applyAlignment="1">
      <alignment horizontal="right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31" fillId="2" borderId="1" xfId="1" applyFont="1" applyFill="1" applyBorder="1">
      <alignment vertical="center"/>
    </xf>
    <xf numFmtId="41" fontId="11" fillId="2" borderId="1" xfId="3" applyFont="1" applyFill="1" applyBorder="1">
      <alignment vertical="center"/>
    </xf>
    <xf numFmtId="0" fontId="13" fillId="2" borderId="1" xfId="1" applyFont="1" applyFill="1" applyBorder="1" applyAlignment="1">
      <alignment horizontal="center" vertical="center"/>
    </xf>
    <xf numFmtId="41" fontId="11" fillId="2" borderId="1" xfId="2" applyFont="1" applyFill="1" applyBorder="1">
      <alignment vertical="center"/>
    </xf>
    <xf numFmtId="178" fontId="11" fillId="2" borderId="30" xfId="14" applyNumberFormat="1" applyFont="1" applyFill="1" applyBorder="1">
      <alignment vertical="center"/>
    </xf>
    <xf numFmtId="41" fontId="20" fillId="2" borderId="4" xfId="2" applyFont="1" applyFill="1" applyBorder="1" applyAlignment="1">
      <alignment horizontal="justify" vertical="center" wrapText="1"/>
    </xf>
    <xf numFmtId="0" fontId="11" fillId="2" borderId="4" xfId="0" applyFont="1" applyFill="1" applyBorder="1" applyAlignment="1">
      <alignment horizontal="center" vertical="center"/>
    </xf>
    <xf numFmtId="178" fontId="11" fillId="2" borderId="23" xfId="14" applyNumberFormat="1" applyFont="1" applyFill="1" applyBorder="1">
      <alignment vertical="center"/>
    </xf>
    <xf numFmtId="0" fontId="14" fillId="2" borderId="1" xfId="1" applyFont="1" applyFill="1" applyBorder="1" applyAlignment="1">
      <alignment horizontal="center" vertical="center"/>
    </xf>
    <xf numFmtId="41" fontId="20" fillId="2" borderId="1" xfId="2" applyFont="1" applyFill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/>
    </xf>
    <xf numFmtId="41" fontId="20" fillId="2" borderId="1" xfId="2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3" fillId="2" borderId="18" xfId="1" applyFont="1" applyFill="1" applyBorder="1" applyAlignment="1">
      <alignment vertical="center" wrapText="1"/>
    </xf>
    <xf numFmtId="0" fontId="13" fillId="2" borderId="16" xfId="1" applyFont="1" applyFill="1" applyBorder="1" applyAlignment="1">
      <alignment vertical="center" wrapText="1"/>
    </xf>
    <xf numFmtId="0" fontId="13" fillId="2" borderId="17" xfId="1" applyFont="1" applyFill="1" applyBorder="1" applyAlignment="1">
      <alignment vertical="center" wrapText="1"/>
    </xf>
    <xf numFmtId="0" fontId="13" fillId="2" borderId="15" xfId="1" applyFont="1" applyFill="1" applyBorder="1" applyAlignment="1">
      <alignment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vertical="center" wrapText="1"/>
    </xf>
    <xf numFmtId="0" fontId="13" fillId="2" borderId="13" xfId="1" applyFont="1" applyFill="1" applyBorder="1" applyAlignment="1">
      <alignment vertical="center" wrapText="1"/>
    </xf>
    <xf numFmtId="41" fontId="5" fillId="2" borderId="1" xfId="2" applyFont="1" applyFill="1" applyBorder="1" applyAlignment="1">
      <alignment horizontal="right" vertical="center"/>
    </xf>
    <xf numFmtId="0" fontId="13" fillId="2" borderId="1" xfId="0" applyFont="1" applyFill="1" applyBorder="1" applyAlignment="1">
      <alignment horizontal="center" vertical="center" wrapText="1"/>
    </xf>
    <xf numFmtId="41" fontId="11" fillId="2" borderId="0" xfId="2" applyFont="1" applyFill="1" applyBorder="1">
      <alignment vertical="center"/>
    </xf>
    <xf numFmtId="0" fontId="34" fillId="0" borderId="0" xfId="0" applyFont="1" applyBorder="1">
      <alignment vertical="center"/>
    </xf>
    <xf numFmtId="0" fontId="34" fillId="0" borderId="0" xfId="0" applyFont="1" applyFill="1" applyBorder="1">
      <alignment vertical="center"/>
    </xf>
    <xf numFmtId="41" fontId="5" fillId="0" borderId="0" xfId="3" applyFont="1">
      <alignment vertical="center"/>
    </xf>
    <xf numFmtId="0" fontId="5" fillId="0" borderId="0" xfId="1" applyFont="1">
      <alignment vertical="center"/>
    </xf>
    <xf numFmtId="0" fontId="22" fillId="2" borderId="1" xfId="1" applyFont="1" applyFill="1" applyBorder="1" applyAlignment="1">
      <alignment horizontal="center" vertical="center" wrapText="1"/>
    </xf>
    <xf numFmtId="41" fontId="13" fillId="2" borderId="1" xfId="3" applyFont="1" applyFill="1" applyBorder="1" applyAlignment="1">
      <alignment horizontal="right" vertical="center" wrapText="1"/>
    </xf>
    <xf numFmtId="178" fontId="11" fillId="2" borderId="6" xfId="14" applyNumberFormat="1" applyFont="1" applyFill="1" applyBorder="1">
      <alignment vertical="center"/>
    </xf>
    <xf numFmtId="41" fontId="12" fillId="2" borderId="5" xfId="3" applyFont="1" applyFill="1" applyBorder="1" applyAlignment="1">
      <alignment horizontal="justify" vertical="center" wrapText="1"/>
    </xf>
    <xf numFmtId="178" fontId="11" fillId="2" borderId="51" xfId="14" applyNumberFormat="1" applyFont="1" applyFill="1" applyBorder="1">
      <alignment vertical="center"/>
    </xf>
    <xf numFmtId="41" fontId="16" fillId="2" borderId="18" xfId="2" applyFont="1" applyFill="1" applyBorder="1" applyAlignment="1">
      <alignment horizontal="justify" vertical="center" wrapText="1"/>
    </xf>
    <xf numFmtId="41" fontId="12" fillId="2" borderId="18" xfId="2" applyFont="1" applyFill="1" applyBorder="1" applyAlignment="1">
      <alignment horizontal="justify" vertical="center" wrapText="1"/>
    </xf>
    <xf numFmtId="178" fontId="12" fillId="2" borderId="14" xfId="1" applyNumberFormat="1" applyFont="1" applyFill="1" applyBorder="1" applyAlignment="1">
      <alignment vertical="center"/>
    </xf>
    <xf numFmtId="0" fontId="12" fillId="2" borderId="12" xfId="1" applyFont="1" applyFill="1" applyBorder="1" applyAlignment="1">
      <alignment horizontal="center" vertical="center"/>
    </xf>
    <xf numFmtId="178" fontId="12" fillId="2" borderId="8" xfId="1" applyNumberFormat="1" applyFont="1" applyFill="1" applyBorder="1" applyAlignment="1">
      <alignment vertical="center"/>
    </xf>
    <xf numFmtId="0" fontId="12" fillId="2" borderId="4" xfId="1" applyFont="1" applyFill="1" applyBorder="1" applyAlignment="1">
      <alignment horizontal="center" vertical="center"/>
    </xf>
    <xf numFmtId="0" fontId="35" fillId="0" borderId="0" xfId="1" applyFont="1" applyBorder="1" applyAlignment="1">
      <alignment vertical="center"/>
    </xf>
    <xf numFmtId="0" fontId="11" fillId="2" borderId="4" xfId="1" applyFont="1" applyFill="1" applyBorder="1">
      <alignment vertical="center"/>
    </xf>
    <xf numFmtId="0" fontId="11" fillId="2" borderId="1" xfId="1" applyFont="1" applyFill="1" applyBorder="1">
      <alignment vertical="center"/>
    </xf>
    <xf numFmtId="41" fontId="13" fillId="0" borderId="4" xfId="8" applyFont="1" applyBorder="1" applyAlignment="1">
      <alignment horizontal="right" vertical="center"/>
    </xf>
    <xf numFmtId="41" fontId="13" fillId="0" borderId="4" xfId="2" applyFont="1" applyBorder="1" applyAlignment="1">
      <alignment horizontal="right" vertical="center"/>
    </xf>
    <xf numFmtId="0" fontId="11" fillId="0" borderId="4" xfId="0" applyFont="1" applyFill="1" applyBorder="1" applyAlignment="1">
      <alignment horizontal="center" vertical="center" wrapText="1"/>
    </xf>
    <xf numFmtId="178" fontId="11" fillId="2" borderId="14" xfId="14" applyNumberFormat="1" applyFont="1" applyFill="1" applyBorder="1">
      <alignment vertical="center"/>
    </xf>
    <xf numFmtId="41" fontId="20" fillId="2" borderId="12" xfId="2" applyFont="1" applyFill="1" applyBorder="1" applyAlignment="1">
      <alignment horizontal="justify" vertical="center" wrapText="1"/>
    </xf>
    <xf numFmtId="41" fontId="31" fillId="2" borderId="1" xfId="2" applyFont="1" applyFill="1" applyBorder="1">
      <alignment vertical="center"/>
    </xf>
    <xf numFmtId="41" fontId="5" fillId="0" borderId="1" xfId="2" applyFont="1" applyFill="1" applyBorder="1" applyAlignment="1">
      <alignment horizontal="right" vertical="center"/>
    </xf>
    <xf numFmtId="41" fontId="11" fillId="0" borderId="1" xfId="3" applyFont="1" applyFill="1" applyBorder="1" applyAlignment="1">
      <alignment horizontal="center" vertical="center" wrapText="1"/>
    </xf>
    <xf numFmtId="41" fontId="13" fillId="2" borderId="1" xfId="2" applyFont="1" applyFill="1" applyBorder="1">
      <alignment vertical="center"/>
    </xf>
    <xf numFmtId="41" fontId="13" fillId="0" borderId="1" xfId="2" applyFont="1" applyBorder="1" applyAlignment="1">
      <alignment horizontal="right" vertical="center"/>
    </xf>
    <xf numFmtId="41" fontId="11" fillId="0" borderId="1" xfId="3" applyFont="1" applyFill="1" applyBorder="1" applyAlignment="1">
      <alignment horizontal="right" vertical="center" wrapText="1"/>
    </xf>
    <xf numFmtId="41" fontId="33" fillId="2" borderId="1" xfId="2" applyFont="1" applyFill="1" applyBorder="1">
      <alignment vertical="center"/>
    </xf>
    <xf numFmtId="41" fontId="33" fillId="0" borderId="1" xfId="2" applyFont="1" applyBorder="1" applyAlignment="1">
      <alignment horizontal="right" vertical="center"/>
    </xf>
    <xf numFmtId="176" fontId="37" fillId="6" borderId="26" xfId="0" applyNumberFormat="1" applyFont="1" applyFill="1" applyBorder="1" applyAlignment="1">
      <alignment horizontal="right" vertical="center" wrapText="1"/>
    </xf>
    <xf numFmtId="41" fontId="20" fillId="0" borderId="12" xfId="2" applyFont="1" applyFill="1" applyBorder="1" applyAlignment="1">
      <alignment horizontal="right" vertical="center" wrapText="1"/>
    </xf>
    <xf numFmtId="0" fontId="11" fillId="2" borderId="12" xfId="0" applyFont="1" applyFill="1" applyBorder="1" applyAlignment="1">
      <alignment horizontal="center" vertical="center"/>
    </xf>
    <xf numFmtId="178" fontId="12" fillId="2" borderId="7" xfId="14" applyNumberFormat="1" applyFont="1" applyFill="1" applyBorder="1">
      <alignment vertical="center"/>
    </xf>
    <xf numFmtId="41" fontId="12" fillId="2" borderId="1" xfId="2" applyFont="1" applyFill="1" applyBorder="1" applyAlignment="1">
      <alignment horizontal="justify" vertical="center" wrapText="1"/>
    </xf>
    <xf numFmtId="41" fontId="12" fillId="2" borderId="1" xfId="3" applyFont="1" applyFill="1" applyBorder="1" applyAlignment="1">
      <alignment horizontal="right" vertical="center" wrapText="1"/>
    </xf>
    <xf numFmtId="176" fontId="37" fillId="0" borderId="26" xfId="0" applyNumberFormat="1" applyFont="1" applyFill="1" applyBorder="1" applyAlignment="1">
      <alignment horizontal="right" vertical="center" wrapText="1"/>
    </xf>
    <xf numFmtId="41" fontId="5" fillId="0" borderId="1" xfId="2" applyFont="1" applyBorder="1">
      <alignment vertical="center"/>
    </xf>
    <xf numFmtId="41" fontId="38" fillId="0" borderId="26" xfId="11" applyNumberFormat="1" applyFont="1" applyFill="1" applyBorder="1">
      <alignment vertical="center"/>
    </xf>
    <xf numFmtId="41" fontId="5" fillId="0" borderId="1" xfId="3" applyFont="1" applyFill="1" applyBorder="1">
      <alignment vertical="center"/>
    </xf>
    <xf numFmtId="41" fontId="20" fillId="0" borderId="1" xfId="2" applyFont="1" applyBorder="1" applyAlignment="1">
      <alignment horizontal="right" vertical="center" wrapText="1"/>
    </xf>
    <xf numFmtId="41" fontId="18" fillId="0" borderId="26" xfId="8" applyNumberFormat="1" applyFont="1" applyFill="1" applyBorder="1" applyAlignment="1">
      <alignment horizontal="right" vertical="center" wrapText="1"/>
    </xf>
    <xf numFmtId="41" fontId="22" fillId="0" borderId="1" xfId="2" applyFont="1" applyBorder="1" applyAlignment="1">
      <alignment horizontal="right" vertical="center" wrapText="1"/>
    </xf>
    <xf numFmtId="41" fontId="16" fillId="2" borderId="1" xfId="2" applyFont="1" applyFill="1" applyBorder="1" applyAlignment="1">
      <alignment horizontal="right" vertical="center" wrapText="1"/>
    </xf>
    <xf numFmtId="41" fontId="12" fillId="2" borderId="1" xfId="2" applyFont="1" applyFill="1" applyBorder="1" applyAlignment="1">
      <alignment horizontal="right" vertical="center" wrapText="1"/>
    </xf>
    <xf numFmtId="41" fontId="5" fillId="0" borderId="1" xfId="2" applyFont="1" applyFill="1" applyBorder="1">
      <alignment vertical="center"/>
    </xf>
    <xf numFmtId="41" fontId="18" fillId="0" borderId="26" xfId="8" applyNumberFormat="1" applyFont="1" applyFill="1" applyBorder="1" applyAlignment="1">
      <alignment horizontal="right" vertical="center"/>
    </xf>
    <xf numFmtId="41" fontId="39" fillId="0" borderId="26" xfId="11" applyNumberFormat="1" applyFont="1" applyFill="1" applyBorder="1" applyAlignment="1">
      <alignment horizontal="right" vertical="center" wrapText="1"/>
    </xf>
    <xf numFmtId="41" fontId="5" fillId="0" borderId="1" xfId="2" applyFont="1" applyBorder="1" applyAlignment="1">
      <alignment horizontal="right" vertical="center"/>
    </xf>
    <xf numFmtId="41" fontId="12" fillId="2" borderId="1" xfId="2" applyFont="1" applyFill="1" applyBorder="1" applyAlignment="1">
      <alignment horizontal="right" vertical="center"/>
    </xf>
    <xf numFmtId="41" fontId="40" fillId="0" borderId="1" xfId="2" applyFont="1" applyFill="1" applyBorder="1" applyAlignment="1">
      <alignment horizontal="right" vertical="center"/>
    </xf>
    <xf numFmtId="41" fontId="41" fillId="0" borderId="1" xfId="3" applyFont="1" applyFill="1" applyBorder="1" applyAlignment="1">
      <alignment horizontal="right" vertical="center" wrapText="1"/>
    </xf>
    <xf numFmtId="41" fontId="41" fillId="0" borderId="1" xfId="2" applyFont="1" applyFill="1" applyBorder="1" applyAlignment="1">
      <alignment horizontal="right" vertical="center" wrapText="1"/>
    </xf>
    <xf numFmtId="41" fontId="5" fillId="0" borderId="1" xfId="3" applyFont="1" applyFill="1" applyBorder="1" applyAlignment="1">
      <alignment horizontal="right" vertical="center"/>
    </xf>
    <xf numFmtId="41" fontId="22" fillId="4" borderId="1" xfId="2" applyFont="1" applyFill="1" applyBorder="1" applyAlignment="1">
      <alignment horizontal="right" vertical="center" wrapText="1"/>
    </xf>
    <xf numFmtId="176" fontId="37" fillId="0" borderId="61" xfId="0" applyNumberFormat="1" applyFont="1" applyFill="1" applyBorder="1" applyAlignment="1">
      <alignment horizontal="right" vertical="center" wrapText="1"/>
    </xf>
    <xf numFmtId="41" fontId="33" fillId="2" borderId="1" xfId="3" applyFont="1" applyFill="1" applyBorder="1" applyAlignment="1">
      <alignment horizontal="right" vertical="center" wrapText="1"/>
    </xf>
    <xf numFmtId="41" fontId="16" fillId="2" borderId="1" xfId="2" applyFont="1" applyFill="1" applyBorder="1" applyAlignment="1">
      <alignment horizontal="justify" vertical="center" wrapText="1"/>
    </xf>
    <xf numFmtId="178" fontId="12" fillId="2" borderId="6" xfId="14" applyNumberFormat="1" applyFont="1" applyFill="1" applyBorder="1">
      <alignment vertical="center"/>
    </xf>
    <xf numFmtId="41" fontId="16" fillId="2" borderId="5" xfId="2" applyFont="1" applyFill="1" applyBorder="1" applyAlignment="1">
      <alignment horizontal="justify" vertical="center" wrapText="1"/>
    </xf>
    <xf numFmtId="41" fontId="12" fillId="2" borderId="5" xfId="2" applyFont="1" applyFill="1" applyBorder="1" applyAlignment="1">
      <alignment horizontal="justify" vertical="center" wrapText="1"/>
    </xf>
    <xf numFmtId="178" fontId="12" fillId="5" borderId="14" xfId="1" applyNumberFormat="1" applyFont="1" applyFill="1" applyBorder="1" applyAlignment="1">
      <alignment vertical="center"/>
    </xf>
    <xf numFmtId="0" fontId="12" fillId="5" borderId="12" xfId="1" applyFont="1" applyFill="1" applyBorder="1" applyAlignment="1">
      <alignment horizontal="center" vertical="center"/>
    </xf>
    <xf numFmtId="178" fontId="12" fillId="5" borderId="8" xfId="1" applyNumberFormat="1" applyFont="1" applyFill="1" applyBorder="1" applyAlignment="1">
      <alignment vertical="center"/>
    </xf>
    <xf numFmtId="0" fontId="12" fillId="5" borderId="4" xfId="1" applyFont="1" applyFill="1" applyBorder="1" applyAlignment="1">
      <alignment horizontal="center" vertical="center"/>
    </xf>
    <xf numFmtId="0" fontId="7" fillId="0" borderId="0" xfId="10">
      <alignment vertical="center"/>
    </xf>
    <xf numFmtId="9" fontId="46" fillId="0" borderId="0" xfId="10" applyNumberFormat="1" applyFont="1">
      <alignment vertical="center"/>
    </xf>
    <xf numFmtId="0" fontId="46" fillId="0" borderId="0" xfId="10" applyFont="1">
      <alignment vertical="center"/>
    </xf>
    <xf numFmtId="0" fontId="46" fillId="0" borderId="0" xfId="10" applyFont="1" applyAlignment="1">
      <alignment horizontal="center" vertical="center"/>
    </xf>
    <xf numFmtId="9" fontId="46" fillId="0" borderId="0" xfId="9" applyNumberFormat="1" applyFont="1">
      <alignment vertical="center"/>
    </xf>
    <xf numFmtId="41" fontId="46" fillId="0" borderId="0" xfId="11" applyFont="1" applyAlignment="1">
      <alignment horizontal="right" vertical="center"/>
    </xf>
    <xf numFmtId="0" fontId="47" fillId="0" borderId="0" xfId="10" applyFont="1" applyBorder="1">
      <alignment vertical="center"/>
    </xf>
    <xf numFmtId="0" fontId="47" fillId="0" borderId="0" xfId="10" applyFont="1">
      <alignment vertical="center"/>
    </xf>
    <xf numFmtId="9" fontId="18" fillId="0" borderId="0" xfId="9" applyNumberFormat="1" applyFont="1" applyBorder="1">
      <alignment vertical="center"/>
    </xf>
    <xf numFmtId="0" fontId="18" fillId="0" borderId="0" xfId="10" applyFont="1" applyBorder="1">
      <alignment vertical="center"/>
    </xf>
    <xf numFmtId="41" fontId="18" fillId="0" borderId="0" xfId="11" applyFont="1" applyBorder="1" applyAlignment="1">
      <alignment horizontal="right" vertical="center"/>
    </xf>
    <xf numFmtId="0" fontId="18" fillId="0" borderId="0" xfId="10" applyFont="1" applyBorder="1" applyAlignment="1">
      <alignment horizontal="center" vertical="center"/>
    </xf>
    <xf numFmtId="41" fontId="18" fillId="0" borderId="0" xfId="10" applyNumberFormat="1" applyFont="1" applyBorder="1">
      <alignment vertical="center"/>
    </xf>
    <xf numFmtId="41" fontId="18" fillId="0" borderId="0" xfId="11" applyFont="1" applyBorder="1" applyAlignment="1">
      <alignment horizontal="right" vertical="center" wrapText="1"/>
    </xf>
    <xf numFmtId="0" fontId="47" fillId="0" borderId="0" xfId="10" applyFont="1" applyBorder="1" applyAlignment="1">
      <alignment horizontal="center" vertical="center"/>
    </xf>
    <xf numFmtId="0" fontId="47" fillId="0" borderId="0" xfId="10" applyFont="1" applyBorder="1" applyAlignment="1">
      <alignment vertical="center"/>
    </xf>
    <xf numFmtId="9" fontId="18" fillId="0" borderId="63" xfId="9" applyNumberFormat="1" applyFont="1" applyFill="1" applyBorder="1">
      <alignment vertical="center"/>
    </xf>
    <xf numFmtId="41" fontId="18" fillId="0" borderId="25" xfId="11" applyFont="1" applyFill="1" applyBorder="1" applyAlignment="1">
      <alignment horizontal="justify" vertical="center" wrapText="1"/>
    </xf>
    <xf numFmtId="41" fontId="19" fillId="0" borderId="25" xfId="11" applyFont="1" applyFill="1" applyBorder="1" applyAlignment="1">
      <alignment horizontal="right" vertical="center" wrapText="1"/>
    </xf>
    <xf numFmtId="0" fontId="18" fillId="0" borderId="25" xfId="10" applyFont="1" applyFill="1" applyBorder="1" applyAlignment="1">
      <alignment horizontal="center" vertical="center"/>
    </xf>
    <xf numFmtId="0" fontId="47" fillId="0" borderId="25" xfId="10" applyFont="1" applyFill="1" applyBorder="1" applyAlignment="1">
      <alignment vertical="center"/>
    </xf>
    <xf numFmtId="9" fontId="18" fillId="0" borderId="65" xfId="9" applyNumberFormat="1" applyFont="1" applyFill="1" applyBorder="1">
      <alignment vertical="center"/>
    </xf>
    <xf numFmtId="41" fontId="19" fillId="0" borderId="26" xfId="11" applyFont="1" applyFill="1" applyBorder="1" applyAlignment="1">
      <alignment horizontal="right" vertical="center" wrapText="1"/>
    </xf>
    <xf numFmtId="0" fontId="19" fillId="0" borderId="26" xfId="10" applyFont="1" applyFill="1" applyBorder="1" applyAlignment="1">
      <alignment horizontal="center" vertical="center" wrapText="1"/>
    </xf>
    <xf numFmtId="0" fontId="47" fillId="0" borderId="26" xfId="10" applyFont="1" applyFill="1" applyBorder="1">
      <alignment vertical="center"/>
    </xf>
    <xf numFmtId="0" fontId="18" fillId="0" borderId="68" xfId="10" applyFont="1" applyFill="1" applyBorder="1" applyAlignment="1">
      <alignment vertical="center" wrapText="1"/>
    </xf>
    <xf numFmtId="41" fontId="18" fillId="0" borderId="26" xfId="11" applyFont="1" applyFill="1" applyBorder="1" applyAlignment="1">
      <alignment vertical="center"/>
    </xf>
    <xf numFmtId="0" fontId="18" fillId="0" borderId="69" xfId="10" applyFont="1" applyFill="1" applyBorder="1" applyAlignment="1">
      <alignment vertical="center" wrapText="1"/>
    </xf>
    <xf numFmtId="9" fontId="21" fillId="0" borderId="70" xfId="9" applyNumberFormat="1" applyFont="1" applyFill="1" applyBorder="1">
      <alignment vertical="center"/>
    </xf>
    <xf numFmtId="41" fontId="18" fillId="0" borderId="25" xfId="11" applyFont="1" applyFill="1" applyBorder="1" applyAlignment="1">
      <alignment horizontal="right" vertical="center" wrapText="1"/>
    </xf>
    <xf numFmtId="41" fontId="21" fillId="0" borderId="25" xfId="11" applyFont="1" applyFill="1" applyBorder="1" applyAlignment="1">
      <alignment horizontal="right" vertical="center" wrapText="1"/>
    </xf>
    <xf numFmtId="0" fontId="18" fillId="0" borderId="26" xfId="10" applyFont="1" applyFill="1" applyBorder="1" applyAlignment="1">
      <alignment horizontal="center" vertical="center"/>
    </xf>
    <xf numFmtId="0" fontId="47" fillId="0" borderId="72" xfId="10" applyFont="1" applyFill="1" applyBorder="1" applyAlignment="1">
      <alignment vertical="center"/>
    </xf>
    <xf numFmtId="9" fontId="18" fillId="0" borderId="73" xfId="9" applyNumberFormat="1" applyFont="1" applyFill="1" applyBorder="1">
      <alignment vertical="center"/>
    </xf>
    <xf numFmtId="41" fontId="18" fillId="0" borderId="26" xfId="11" applyFont="1" applyFill="1" applyBorder="1" applyAlignment="1">
      <alignment horizontal="right" vertical="center" wrapText="1"/>
    </xf>
    <xf numFmtId="9" fontId="41" fillId="0" borderId="65" xfId="9" applyNumberFormat="1" applyFont="1" applyFill="1" applyBorder="1">
      <alignment vertical="center"/>
    </xf>
    <xf numFmtId="41" fontId="40" fillId="0" borderId="26" xfId="11" applyFont="1" applyFill="1" applyBorder="1" applyAlignment="1">
      <alignment horizontal="right" vertical="center" wrapText="1"/>
    </xf>
    <xf numFmtId="0" fontId="41" fillId="0" borderId="26" xfId="10" applyFont="1" applyFill="1" applyBorder="1" applyAlignment="1">
      <alignment horizontal="center" vertical="center" wrapText="1"/>
    </xf>
    <xf numFmtId="0" fontId="47" fillId="0" borderId="74" xfId="10" applyFont="1" applyFill="1" applyBorder="1" applyAlignment="1">
      <alignment vertical="center"/>
    </xf>
    <xf numFmtId="0" fontId="18" fillId="0" borderId="26" xfId="10" applyFont="1" applyFill="1" applyBorder="1" applyAlignment="1">
      <alignment horizontal="center" vertical="center" wrapText="1"/>
    </xf>
    <xf numFmtId="9" fontId="48" fillId="0" borderId="73" xfId="9" applyNumberFormat="1" applyFont="1" applyFill="1" applyBorder="1">
      <alignment vertical="center"/>
    </xf>
    <xf numFmtId="41" fontId="48" fillId="0" borderId="26" xfId="11" applyFont="1" applyFill="1" applyBorder="1" applyAlignment="1">
      <alignment horizontal="right" vertical="center" wrapText="1"/>
    </xf>
    <xf numFmtId="41" fontId="39" fillId="0" borderId="26" xfId="11" applyFont="1" applyFill="1" applyBorder="1" applyAlignment="1">
      <alignment horizontal="right" vertical="center" wrapText="1"/>
    </xf>
    <xf numFmtId="0" fontId="47" fillId="0" borderId="75" xfId="10" applyFont="1" applyFill="1" applyBorder="1" applyAlignment="1">
      <alignment vertical="center"/>
    </xf>
    <xf numFmtId="0" fontId="18" fillId="0" borderId="66" xfId="10" applyFont="1" applyFill="1" applyBorder="1" applyAlignment="1">
      <alignment vertical="center" wrapText="1"/>
    </xf>
    <xf numFmtId="41" fontId="18" fillId="0" borderId="26" xfId="11" applyFont="1" applyFill="1" applyBorder="1" applyAlignment="1">
      <alignment horizontal="center" vertical="center" wrapText="1"/>
    </xf>
    <xf numFmtId="0" fontId="19" fillId="0" borderId="26" xfId="10" applyFont="1" applyFill="1" applyBorder="1" applyAlignment="1">
      <alignment horizontal="center" vertical="center"/>
    </xf>
    <xf numFmtId="0" fontId="50" fillId="0" borderId="0" xfId="10" applyFont="1">
      <alignment vertical="center"/>
    </xf>
    <xf numFmtId="9" fontId="48" fillId="0" borderId="80" xfId="9" applyNumberFormat="1" applyFont="1" applyFill="1" applyBorder="1">
      <alignment vertical="center"/>
    </xf>
    <xf numFmtId="41" fontId="48" fillId="0" borderId="72" xfId="11" applyFont="1" applyFill="1" applyBorder="1" applyAlignment="1">
      <alignment horizontal="right" vertical="center" wrapText="1"/>
    </xf>
    <xf numFmtId="41" fontId="48" fillId="0" borderId="72" xfId="11" applyFont="1" applyFill="1" applyBorder="1" applyAlignment="1">
      <alignment horizontal="justify" vertical="center" wrapText="1"/>
    </xf>
    <xf numFmtId="9" fontId="48" fillId="0" borderId="81" xfId="9" applyNumberFormat="1" applyFont="1" applyFill="1" applyBorder="1">
      <alignment vertical="center"/>
    </xf>
    <xf numFmtId="9" fontId="48" fillId="0" borderId="63" xfId="10" applyNumberFormat="1" applyFont="1" applyBorder="1" applyAlignment="1">
      <alignment horizontal="center" vertical="center"/>
    </xf>
    <xf numFmtId="0" fontId="48" fillId="0" borderId="25" xfId="10" applyFont="1" applyBorder="1" applyAlignment="1">
      <alignment horizontal="center" vertical="center"/>
    </xf>
    <xf numFmtId="9" fontId="48" fillId="0" borderId="70" xfId="9" applyNumberFormat="1" applyFont="1" applyBorder="1" applyAlignment="1">
      <alignment horizontal="center" vertical="center"/>
    </xf>
    <xf numFmtId="0" fontId="47" fillId="0" borderId="0" xfId="10" applyFont="1" applyAlignment="1">
      <alignment horizontal="center" vertical="center"/>
    </xf>
    <xf numFmtId="0" fontId="18" fillId="0" borderId="0" xfId="10" applyFont="1">
      <alignment vertical="center"/>
    </xf>
    <xf numFmtId="0" fontId="18" fillId="0" borderId="0" xfId="10" applyFont="1" applyAlignment="1">
      <alignment horizontal="center" vertical="center"/>
    </xf>
    <xf numFmtId="9" fontId="18" fillId="0" borderId="0" xfId="9" applyNumberFormat="1" applyFont="1">
      <alignment vertical="center"/>
    </xf>
    <xf numFmtId="41" fontId="18" fillId="0" borderId="0" xfId="11" applyFont="1" applyAlignment="1">
      <alignment horizontal="right" vertical="center"/>
    </xf>
    <xf numFmtId="41" fontId="0" fillId="0" borderId="0" xfId="3" applyFont="1">
      <alignment vertical="center"/>
    </xf>
    <xf numFmtId="0" fontId="53" fillId="0" borderId="0" xfId="0" applyFont="1">
      <alignment vertical="center"/>
    </xf>
    <xf numFmtId="9" fontId="54" fillId="0" borderId="41" xfId="0" applyNumberFormat="1" applyFont="1" applyBorder="1">
      <alignment vertical="center"/>
    </xf>
    <xf numFmtId="41" fontId="54" fillId="3" borderId="4" xfId="3" applyFont="1" applyFill="1" applyBorder="1">
      <alignment vertical="center"/>
    </xf>
    <xf numFmtId="41" fontId="54" fillId="0" borderId="4" xfId="3" applyFont="1" applyBorder="1">
      <alignment vertical="center"/>
    </xf>
    <xf numFmtId="0" fontId="54" fillId="0" borderId="87" xfId="0" applyFont="1" applyBorder="1" applyAlignment="1">
      <alignment horizontal="center" vertical="center"/>
    </xf>
    <xf numFmtId="178" fontId="54" fillId="0" borderId="50" xfId="0" applyNumberFormat="1" applyFont="1" applyBorder="1">
      <alignment vertical="center"/>
    </xf>
    <xf numFmtId="41" fontId="54" fillId="0" borderId="1" xfId="3" applyFont="1" applyBorder="1">
      <alignment vertical="center"/>
    </xf>
    <xf numFmtId="0" fontId="54" fillId="0" borderId="19" xfId="0" applyFont="1" applyBorder="1" applyAlignment="1">
      <alignment horizontal="center" vertical="center"/>
    </xf>
    <xf numFmtId="178" fontId="54" fillId="0" borderId="6" xfId="0" applyNumberFormat="1" applyFont="1" applyBorder="1">
      <alignment vertical="center"/>
    </xf>
    <xf numFmtId="41" fontId="54" fillId="0" borderId="5" xfId="3" applyFont="1" applyBorder="1">
      <alignment vertical="center"/>
    </xf>
    <xf numFmtId="0" fontId="54" fillId="0" borderId="62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55" fillId="7" borderId="91" xfId="0" applyFont="1" applyFill="1" applyBorder="1" applyAlignment="1">
      <alignment horizontal="center" vertical="center"/>
    </xf>
    <xf numFmtId="0" fontId="55" fillId="7" borderId="35" xfId="0" applyFont="1" applyFill="1" applyBorder="1" applyAlignment="1">
      <alignment horizontal="center" vertical="center"/>
    </xf>
    <xf numFmtId="0" fontId="55" fillId="7" borderId="92" xfId="0" applyFont="1" applyFill="1" applyBorder="1" applyAlignment="1">
      <alignment horizontal="center" vertical="center"/>
    </xf>
    <xf numFmtId="0" fontId="55" fillId="7" borderId="90" xfId="0" applyFont="1" applyFill="1" applyBorder="1" applyAlignment="1">
      <alignment horizontal="center" vertical="center"/>
    </xf>
    <xf numFmtId="0" fontId="54" fillId="0" borderId="0" xfId="0" applyFont="1">
      <alignment vertical="center"/>
    </xf>
    <xf numFmtId="0" fontId="34" fillId="0" borderId="0" xfId="0" applyFont="1" applyAlignment="1">
      <alignment horizontal="right" vertical="center"/>
    </xf>
    <xf numFmtId="0" fontId="34" fillId="0" borderId="0" xfId="0" applyFont="1">
      <alignment vertical="center"/>
    </xf>
    <xf numFmtId="0" fontId="58" fillId="0" borderId="0" xfId="0" applyFont="1">
      <alignment vertical="center"/>
    </xf>
    <xf numFmtId="41" fontId="59" fillId="0" borderId="8" xfId="3" applyFont="1" applyBorder="1">
      <alignment vertical="center"/>
    </xf>
    <xf numFmtId="41" fontId="59" fillId="0" borderId="4" xfId="3" applyFont="1" applyBorder="1">
      <alignment vertical="center"/>
    </xf>
    <xf numFmtId="41" fontId="59" fillId="0" borderId="87" xfId="3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41" fontId="59" fillId="8" borderId="7" xfId="3" applyFont="1" applyFill="1" applyBorder="1">
      <alignment vertical="center"/>
    </xf>
    <xf numFmtId="41" fontId="59" fillId="8" borderId="1" xfId="3" applyFont="1" applyFill="1" applyBorder="1">
      <alignment vertical="center"/>
    </xf>
    <xf numFmtId="41" fontId="59" fillId="8" borderId="19" xfId="3" applyFont="1" applyFill="1" applyBorder="1" applyAlignment="1">
      <alignment horizontal="center" vertical="center"/>
    </xf>
    <xf numFmtId="0" fontId="59" fillId="8" borderId="2" xfId="0" applyFont="1" applyFill="1" applyBorder="1" applyAlignment="1">
      <alignment horizontal="center" vertical="center"/>
    </xf>
    <xf numFmtId="41" fontId="10" fillId="0" borderId="7" xfId="3" applyFont="1" applyBorder="1">
      <alignment vertical="center"/>
    </xf>
    <xf numFmtId="41" fontId="60" fillId="0" borderId="1" xfId="3" applyFont="1" applyBorder="1">
      <alignment vertical="center"/>
    </xf>
    <xf numFmtId="41" fontId="10" fillId="0" borderId="1" xfId="3" applyFont="1" applyBorder="1">
      <alignment vertical="center"/>
    </xf>
    <xf numFmtId="41" fontId="60" fillId="2" borderId="1" xfId="3" applyFont="1" applyFill="1" applyBorder="1">
      <alignment vertical="center"/>
    </xf>
    <xf numFmtId="41" fontId="10" fillId="0" borderId="1" xfId="3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1" fontId="10" fillId="2" borderId="1" xfId="3" applyFont="1" applyFill="1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41" fontId="10" fillId="0" borderId="6" xfId="3" applyFont="1" applyBorder="1">
      <alignment vertical="center"/>
    </xf>
    <xf numFmtId="41" fontId="60" fillId="0" borderId="5" xfId="3" applyFont="1" applyBorder="1">
      <alignment vertical="center"/>
    </xf>
    <xf numFmtId="41" fontId="10" fillId="0" borderId="5" xfId="3" applyFont="1" applyBorder="1">
      <alignment vertical="center"/>
    </xf>
    <xf numFmtId="41" fontId="60" fillId="2" borderId="5" xfId="3" applyFont="1" applyFill="1" applyBorder="1">
      <alignment vertical="center"/>
    </xf>
    <xf numFmtId="41" fontId="10" fillId="0" borderId="5" xfId="3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61" fillId="8" borderId="14" xfId="0" applyFont="1" applyFill="1" applyBorder="1" applyAlignment="1">
      <alignment horizontal="center" vertical="center"/>
    </xf>
    <xf numFmtId="0" fontId="61" fillId="8" borderId="12" xfId="0" applyFont="1" applyFill="1" applyBorder="1" applyAlignment="1">
      <alignment horizontal="center" vertical="center"/>
    </xf>
    <xf numFmtId="41" fontId="59" fillId="8" borderId="8" xfId="3" applyFont="1" applyFill="1" applyBorder="1">
      <alignment vertical="center"/>
    </xf>
    <xf numFmtId="41" fontId="59" fillId="8" borderId="4" xfId="3" applyFont="1" applyFill="1" applyBorder="1">
      <alignment vertical="center"/>
    </xf>
    <xf numFmtId="41" fontId="59" fillId="8" borderId="4" xfId="3" applyFont="1" applyFill="1" applyBorder="1" applyAlignment="1">
      <alignment horizontal="center" vertical="center"/>
    </xf>
    <xf numFmtId="0" fontId="59" fillId="8" borderId="9" xfId="0" applyFont="1" applyFill="1" applyBorder="1" applyAlignment="1">
      <alignment horizontal="center" vertical="center"/>
    </xf>
    <xf numFmtId="41" fontId="62" fillId="0" borderId="0" xfId="0" applyNumberFormat="1" applyFont="1">
      <alignment vertical="center"/>
    </xf>
    <xf numFmtId="41" fontId="10" fillId="2" borderId="5" xfId="3" applyFont="1" applyFill="1" applyBorder="1">
      <alignment vertical="center"/>
    </xf>
    <xf numFmtId="41" fontId="10" fillId="0" borderId="5" xfId="3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4" fillId="0" borderId="90" xfId="0" applyFont="1" applyBorder="1" applyAlignment="1">
      <alignment horizontal="center" vertical="center"/>
    </xf>
    <xf numFmtId="0" fontId="54" fillId="0" borderId="89" xfId="0" applyFont="1" applyBorder="1" applyAlignment="1">
      <alignment horizontal="center" vertical="center"/>
    </xf>
    <xf numFmtId="0" fontId="54" fillId="0" borderId="88" xfId="0" applyFont="1" applyBorder="1" applyAlignment="1">
      <alignment horizontal="center" vertical="center"/>
    </xf>
    <xf numFmtId="0" fontId="57" fillId="0" borderId="0" xfId="0" applyFont="1" applyAlignment="1">
      <alignment horizontal="center" vertical="top"/>
    </xf>
    <xf numFmtId="0" fontId="56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0" fontId="61" fillId="8" borderId="5" xfId="0" applyFont="1" applyFill="1" applyBorder="1" applyAlignment="1">
      <alignment horizontal="center" vertical="center" wrapText="1"/>
    </xf>
    <xf numFmtId="0" fontId="61" fillId="8" borderId="6" xfId="0" applyFont="1" applyFill="1" applyBorder="1" applyAlignment="1">
      <alignment horizontal="center" vertical="center" wrapText="1"/>
    </xf>
    <xf numFmtId="0" fontId="63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61" fillId="8" borderId="10" xfId="0" applyFont="1" applyFill="1" applyBorder="1" applyAlignment="1">
      <alignment horizontal="center" vertical="center"/>
    </xf>
    <xf numFmtId="0" fontId="61" fillId="8" borderId="13" xfId="0" applyFont="1" applyFill="1" applyBorder="1" applyAlignment="1">
      <alignment horizontal="center" vertical="center"/>
    </xf>
    <xf numFmtId="0" fontId="61" fillId="8" borderId="11" xfId="0" applyFont="1" applyFill="1" applyBorder="1" applyAlignment="1">
      <alignment horizontal="center" vertical="center"/>
    </xf>
    <xf numFmtId="0" fontId="61" fillId="8" borderId="62" xfId="0" applyFont="1" applyFill="1" applyBorder="1" applyAlignment="1">
      <alignment horizontal="center" vertical="center"/>
    </xf>
    <xf numFmtId="0" fontId="61" fillId="8" borderId="59" xfId="0" applyFont="1" applyFill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41" fontId="29" fillId="0" borderId="0" xfId="16" applyFont="1" applyAlignment="1">
      <alignment horizontal="center" vertical="center" wrapText="1"/>
    </xf>
    <xf numFmtId="0" fontId="17" fillId="2" borderId="0" xfId="18" applyFont="1" applyFill="1" applyBorder="1" applyAlignment="1">
      <alignment horizontal="center" vertical="center"/>
    </xf>
    <xf numFmtId="0" fontId="23" fillId="0" borderId="3" xfId="15" applyFont="1" applyBorder="1" applyAlignment="1">
      <alignment horizontal="center" vertical="center"/>
    </xf>
    <xf numFmtId="0" fontId="23" fillId="5" borderId="10" xfId="15" applyFont="1" applyFill="1" applyBorder="1" applyAlignment="1">
      <alignment horizontal="center" vertical="center"/>
    </xf>
    <xf numFmtId="0" fontId="23" fillId="5" borderId="5" xfId="15" applyFont="1" applyFill="1" applyBorder="1" applyAlignment="1">
      <alignment horizontal="center" vertical="center"/>
    </xf>
    <xf numFmtId="0" fontId="23" fillId="5" borderId="11" xfId="15" applyFont="1" applyFill="1" applyBorder="1" applyAlignment="1">
      <alignment horizontal="center" vertical="center"/>
    </xf>
    <xf numFmtId="0" fontId="23" fillId="5" borderId="9" xfId="15" applyFont="1" applyFill="1" applyBorder="1" applyAlignment="1">
      <alignment horizontal="center" vertical="center"/>
    </xf>
    <xf numFmtId="0" fontId="23" fillId="5" borderId="4" xfId="15" applyFont="1" applyFill="1" applyBorder="1" applyAlignment="1">
      <alignment horizontal="center" vertical="center"/>
    </xf>
    <xf numFmtId="0" fontId="23" fillId="5" borderId="30" xfId="15" applyFont="1" applyFill="1" applyBorder="1" applyAlignment="1">
      <alignment horizontal="center" vertical="center"/>
    </xf>
    <xf numFmtId="0" fontId="8" fillId="5" borderId="10" xfId="15" applyFont="1" applyFill="1" applyBorder="1" applyAlignment="1">
      <alignment horizontal="center" vertical="center"/>
    </xf>
    <xf numFmtId="0" fontId="8" fillId="5" borderId="5" xfId="15" applyFont="1" applyFill="1" applyBorder="1" applyAlignment="1">
      <alignment horizontal="center" vertical="center"/>
    </xf>
    <xf numFmtId="0" fontId="27" fillId="5" borderId="5" xfId="17" applyFont="1" applyFill="1" applyBorder="1" applyAlignment="1">
      <alignment horizontal="center" vertical="center"/>
    </xf>
    <xf numFmtId="0" fontId="27" fillId="5" borderId="6" xfId="17" applyFont="1" applyFill="1" applyBorder="1" applyAlignment="1">
      <alignment horizontal="center" vertical="center"/>
    </xf>
    <xf numFmtId="0" fontId="3" fillId="0" borderId="10" xfId="15" applyFont="1" applyBorder="1" applyAlignment="1">
      <alignment horizontal="center" vertical="center"/>
    </xf>
    <xf numFmtId="0" fontId="3" fillId="0" borderId="5" xfId="15" applyFont="1" applyBorder="1" applyAlignment="1">
      <alignment horizontal="center" vertical="center"/>
    </xf>
    <xf numFmtId="0" fontId="3" fillId="0" borderId="6" xfId="15" applyFont="1" applyBorder="1" applyAlignment="1">
      <alignment horizontal="center" vertical="center"/>
    </xf>
    <xf numFmtId="0" fontId="3" fillId="0" borderId="2" xfId="15" applyFont="1" applyBorder="1" applyAlignment="1">
      <alignment horizontal="center" vertical="center"/>
    </xf>
    <xf numFmtId="0" fontId="3" fillId="0" borderId="1" xfId="15" applyFont="1" applyBorder="1" applyAlignment="1">
      <alignment horizontal="center" vertical="center"/>
    </xf>
    <xf numFmtId="0" fontId="3" fillId="0" borderId="7" xfId="15" applyFont="1" applyBorder="1" applyAlignment="1">
      <alignment horizontal="center" vertical="center"/>
    </xf>
    <xf numFmtId="0" fontId="3" fillId="0" borderId="13" xfId="15" applyFont="1" applyBorder="1" applyAlignment="1">
      <alignment horizontal="center" vertical="center"/>
    </xf>
    <xf numFmtId="0" fontId="3" fillId="0" borderId="12" xfId="15" applyFont="1" applyBorder="1" applyAlignment="1">
      <alignment horizontal="center" vertical="center"/>
    </xf>
    <xf numFmtId="0" fontId="3" fillId="0" borderId="14" xfId="15" applyFont="1" applyBorder="1" applyAlignment="1">
      <alignment horizontal="center" vertical="center"/>
    </xf>
    <xf numFmtId="0" fontId="8" fillId="0" borderId="43" xfId="15" applyFont="1" applyBorder="1" applyAlignment="1">
      <alignment horizontal="center" vertical="center"/>
    </xf>
    <xf numFmtId="0" fontId="8" fillId="0" borderId="45" xfId="15" applyFont="1" applyBorder="1" applyAlignment="1">
      <alignment horizontal="center" vertical="center"/>
    </xf>
    <xf numFmtId="0" fontId="8" fillId="0" borderId="44" xfId="15" applyFont="1" applyBorder="1" applyAlignment="1">
      <alignment horizontal="center" vertical="center"/>
    </xf>
    <xf numFmtId="0" fontId="23" fillId="0" borderId="40" xfId="15" applyFont="1" applyBorder="1" applyAlignment="1">
      <alignment horizontal="center" vertical="center"/>
    </xf>
    <xf numFmtId="0" fontId="23" fillId="0" borderId="39" xfId="15" applyFont="1" applyBorder="1" applyAlignment="1">
      <alignment horizontal="center" vertical="center"/>
    </xf>
    <xf numFmtId="0" fontId="8" fillId="5" borderId="38" xfId="15" applyFont="1" applyFill="1" applyBorder="1" applyAlignment="1">
      <alignment horizontal="center" vertical="center"/>
    </xf>
    <xf numFmtId="0" fontId="8" fillId="5" borderId="37" xfId="15" applyFont="1" applyFill="1" applyBorder="1" applyAlignment="1">
      <alignment horizontal="center" vertical="center"/>
    </xf>
    <xf numFmtId="0" fontId="8" fillId="5" borderId="4" xfId="15" applyFont="1" applyFill="1" applyBorder="1" applyAlignment="1">
      <alignment horizontal="center" vertical="center"/>
    </xf>
    <xf numFmtId="0" fontId="8" fillId="5" borderId="6" xfId="15" applyFont="1" applyFill="1" applyBorder="1" applyAlignment="1">
      <alignment horizontal="center" vertical="center"/>
    </xf>
    <xf numFmtId="0" fontId="8" fillId="5" borderId="8" xfId="15" applyFont="1" applyFill="1" applyBorder="1" applyAlignment="1">
      <alignment horizontal="center" vertical="center"/>
    </xf>
    <xf numFmtId="0" fontId="3" fillId="0" borderId="36" xfId="15" applyFont="1" applyBorder="1" applyAlignment="1">
      <alignment horizontal="center" vertical="center"/>
    </xf>
    <xf numFmtId="0" fontId="3" fillId="0" borderId="15" xfId="15" applyFont="1" applyBorder="1" applyAlignment="1">
      <alignment horizontal="center" vertical="center"/>
    </xf>
    <xf numFmtId="0" fontId="3" fillId="0" borderId="16" xfId="15" applyFont="1" applyBorder="1" applyAlignment="1">
      <alignment horizontal="center" vertical="center"/>
    </xf>
    <xf numFmtId="0" fontId="3" fillId="0" borderId="35" xfId="15" applyFont="1" applyBorder="1" applyAlignment="1">
      <alignment horizontal="center" vertical="center"/>
    </xf>
    <xf numFmtId="0" fontId="3" fillId="0" borderId="18" xfId="15" applyFont="1" applyBorder="1" applyAlignment="1">
      <alignment horizontal="center" vertical="center"/>
    </xf>
    <xf numFmtId="0" fontId="3" fillId="0" borderId="17" xfId="15" applyFont="1" applyBorder="1" applyAlignment="1">
      <alignment horizontal="center" vertical="center" wrapText="1"/>
    </xf>
    <xf numFmtId="0" fontId="3" fillId="0" borderId="17" xfId="15" applyFont="1" applyBorder="1" applyAlignment="1">
      <alignment horizontal="center" vertical="center"/>
    </xf>
    <xf numFmtId="0" fontId="3" fillId="0" borderId="32" xfId="15" applyFont="1" applyBorder="1" applyAlignment="1">
      <alignment horizontal="center" vertical="center"/>
    </xf>
    <xf numFmtId="0" fontId="3" fillId="0" borderId="31" xfId="15" applyFont="1" applyBorder="1" applyAlignment="1">
      <alignment horizontal="center" vertical="center"/>
    </xf>
    <xf numFmtId="0" fontId="8" fillId="0" borderId="21" xfId="15" applyFont="1" applyBorder="1" applyAlignment="1">
      <alignment horizontal="center" vertical="center"/>
    </xf>
    <xf numFmtId="0" fontId="8" fillId="0" borderId="20" xfId="15" applyFont="1" applyBorder="1" applyAlignment="1">
      <alignment horizontal="center" vertical="center"/>
    </xf>
    <xf numFmtId="0" fontId="8" fillId="0" borderId="29" xfId="15" applyFont="1" applyBorder="1" applyAlignment="1">
      <alignment horizontal="center" vertical="center"/>
    </xf>
    <xf numFmtId="0" fontId="3" fillId="0" borderId="13" xfId="15" applyFont="1" applyBorder="1" applyAlignment="1">
      <alignment horizontal="center" vertical="center" wrapText="1"/>
    </xf>
    <xf numFmtId="0" fontId="36" fillId="2" borderId="0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6" fillId="2" borderId="60" xfId="1" applyFont="1" applyFill="1" applyBorder="1" applyAlignment="1">
      <alignment horizontal="center" vertical="center" wrapText="1"/>
    </xf>
    <xf numFmtId="0" fontId="16" fillId="2" borderId="59" xfId="1" applyFont="1" applyFill="1" applyBorder="1" applyAlignment="1">
      <alignment horizontal="center" vertical="center" wrapText="1"/>
    </xf>
    <xf numFmtId="0" fontId="16" fillId="2" borderId="58" xfId="1" applyFont="1" applyFill="1" applyBorder="1" applyAlignment="1">
      <alignment horizontal="center" vertical="center" wrapText="1"/>
    </xf>
    <xf numFmtId="0" fontId="12" fillId="2" borderId="59" xfId="1" applyFont="1" applyFill="1" applyBorder="1" applyAlignment="1">
      <alignment horizontal="center" vertical="center" wrapText="1"/>
    </xf>
    <xf numFmtId="0" fontId="12" fillId="2" borderId="58" xfId="1" applyFont="1" applyFill="1" applyBorder="1" applyAlignment="1">
      <alignment horizontal="center" vertical="center" wrapText="1"/>
    </xf>
    <xf numFmtId="0" fontId="16" fillId="2" borderId="13" xfId="1" applyFont="1" applyFill="1" applyBorder="1" applyAlignment="1">
      <alignment horizontal="center" vertical="center" wrapText="1"/>
    </xf>
    <xf numFmtId="0" fontId="16" fillId="2" borderId="32" xfId="1" applyFont="1" applyFill="1" applyBorder="1" applyAlignment="1">
      <alignment horizontal="center" vertical="center" wrapText="1"/>
    </xf>
    <xf numFmtId="0" fontId="16" fillId="2" borderId="12" xfId="1" applyFont="1" applyFill="1" applyBorder="1" applyAlignment="1">
      <alignment horizontal="center" vertical="center" wrapText="1"/>
    </xf>
    <xf numFmtId="0" fontId="16" fillId="2" borderId="3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12" fillId="2" borderId="23" xfId="1" applyFont="1" applyFill="1" applyBorder="1" applyAlignment="1">
      <alignment horizontal="center" vertical="center"/>
    </xf>
    <xf numFmtId="0" fontId="12" fillId="2" borderId="56" xfId="1" applyFont="1" applyFill="1" applyBorder="1" applyAlignment="1">
      <alignment horizontal="center" vertical="center"/>
    </xf>
    <xf numFmtId="0" fontId="33" fillId="2" borderId="57" xfId="1" applyFont="1" applyFill="1" applyBorder="1" applyAlignment="1">
      <alignment horizontal="center" vertical="center" wrapText="1"/>
    </xf>
    <xf numFmtId="0" fontId="33" fillId="2" borderId="22" xfId="1" applyFont="1" applyFill="1" applyBorder="1" applyAlignment="1">
      <alignment horizontal="center" vertical="center" wrapText="1"/>
    </xf>
    <xf numFmtId="0" fontId="33" fillId="2" borderId="12" xfId="1" applyFont="1" applyFill="1" applyBorder="1" applyAlignment="1">
      <alignment horizontal="center" vertical="center" wrapText="1"/>
    </xf>
    <xf numFmtId="0" fontId="33" fillId="2" borderId="17" xfId="1" applyFont="1" applyFill="1" applyBorder="1" applyAlignment="1">
      <alignment horizontal="center" vertical="center" wrapText="1"/>
    </xf>
    <xf numFmtId="0" fontId="12" fillId="2" borderId="12" xfId="1" applyFont="1" applyFill="1" applyBorder="1" applyAlignment="1">
      <alignment horizontal="center" vertical="center"/>
    </xf>
    <xf numFmtId="0" fontId="16" fillId="2" borderId="16" xfId="1" applyFont="1" applyFill="1" applyBorder="1" applyAlignment="1">
      <alignment horizontal="center" vertical="center" wrapText="1"/>
    </xf>
    <xf numFmtId="0" fontId="16" fillId="2" borderId="18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6" fillId="2" borderId="2" xfId="1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20" fillId="2" borderId="2" xfId="1" applyFont="1" applyFill="1" applyBorder="1" applyAlignment="1">
      <alignment horizontal="justify" vertical="center" wrapText="1"/>
    </xf>
    <xf numFmtId="0" fontId="20" fillId="2" borderId="1" xfId="1" applyFont="1" applyFill="1" applyBorder="1" applyAlignment="1">
      <alignment horizontal="justify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20" fillId="2" borderId="2" xfId="1" applyFont="1" applyFill="1" applyBorder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31" fillId="2" borderId="2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31" fillId="2" borderId="1" xfId="1" applyFont="1" applyFill="1" applyBorder="1" applyAlignment="1">
      <alignment horizontal="center" vertical="center"/>
    </xf>
    <xf numFmtId="0" fontId="13" fillId="2" borderId="55" xfId="1" applyFont="1" applyFill="1" applyBorder="1" applyAlignment="1">
      <alignment horizontal="center" vertical="center" wrapText="1"/>
    </xf>
    <xf numFmtId="0" fontId="13" fillId="2" borderId="54" xfId="1" applyFont="1" applyFill="1" applyBorder="1" applyAlignment="1">
      <alignment horizontal="center" vertical="center" wrapText="1"/>
    </xf>
    <xf numFmtId="0" fontId="13" fillId="2" borderId="53" xfId="1" applyFont="1" applyFill="1" applyBorder="1" applyAlignment="1">
      <alignment horizontal="center" vertical="center" wrapText="1"/>
    </xf>
    <xf numFmtId="0" fontId="13" fillId="2" borderId="23" xfId="1" applyFont="1" applyFill="1" applyBorder="1" applyAlignment="1">
      <alignment horizontal="center" vertical="center" wrapText="1"/>
    </xf>
    <xf numFmtId="0" fontId="13" fillId="2" borderId="19" xfId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/>
    </xf>
    <xf numFmtId="0" fontId="12" fillId="2" borderId="52" xfId="1" applyFont="1" applyFill="1" applyBorder="1" applyAlignment="1">
      <alignment horizontal="center" vertical="center" wrapText="1"/>
    </xf>
    <xf numFmtId="0" fontId="12" fillId="2" borderId="34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27" fillId="2" borderId="52" xfId="0" applyFont="1" applyFill="1" applyBorder="1" applyAlignment="1">
      <alignment horizontal="center" vertical="center"/>
    </xf>
    <xf numFmtId="0" fontId="27" fillId="2" borderId="34" xfId="0" applyFont="1" applyFill="1" applyBorder="1" applyAlignment="1">
      <alignment horizontal="center" vertical="center"/>
    </xf>
    <xf numFmtId="0" fontId="27" fillId="2" borderId="19" xfId="0" applyFont="1" applyFill="1" applyBorder="1" applyAlignment="1">
      <alignment horizontal="center" vertical="center"/>
    </xf>
    <xf numFmtId="0" fontId="31" fillId="2" borderId="13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/>
    </xf>
    <xf numFmtId="0" fontId="31" fillId="2" borderId="32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33" fillId="2" borderId="2" xfId="1" applyFont="1" applyFill="1" applyBorder="1" applyAlignment="1">
      <alignment horizontal="center" vertical="center"/>
    </xf>
    <xf numFmtId="0" fontId="33" fillId="2" borderId="2" xfId="1" applyFont="1" applyFill="1" applyBorder="1" applyAlignment="1">
      <alignment horizontal="center" vertical="center" wrapText="1"/>
    </xf>
    <xf numFmtId="0" fontId="16" fillId="5" borderId="60" xfId="1" applyFont="1" applyFill="1" applyBorder="1" applyAlignment="1">
      <alignment horizontal="center" vertical="center" wrapText="1"/>
    </xf>
    <xf numFmtId="0" fontId="16" fillId="5" borderId="59" xfId="1" applyFont="1" applyFill="1" applyBorder="1" applyAlignment="1">
      <alignment horizontal="center" vertical="center" wrapText="1"/>
    </xf>
    <xf numFmtId="0" fontId="16" fillId="5" borderId="58" xfId="1" applyFont="1" applyFill="1" applyBorder="1" applyAlignment="1">
      <alignment horizontal="center" vertical="center" wrapText="1"/>
    </xf>
    <xf numFmtId="0" fontId="12" fillId="5" borderId="59" xfId="1" applyFont="1" applyFill="1" applyBorder="1" applyAlignment="1">
      <alignment horizontal="center" vertical="center" wrapText="1"/>
    </xf>
    <xf numFmtId="0" fontId="12" fillId="5" borderId="58" xfId="1" applyFont="1" applyFill="1" applyBorder="1" applyAlignment="1">
      <alignment horizontal="center" vertical="center" wrapText="1"/>
    </xf>
    <xf numFmtId="0" fontId="16" fillId="5" borderId="13" xfId="1" applyFont="1" applyFill="1" applyBorder="1" applyAlignment="1">
      <alignment horizontal="center" vertical="center" wrapText="1"/>
    </xf>
    <xf numFmtId="0" fontId="16" fillId="5" borderId="32" xfId="1" applyFont="1" applyFill="1" applyBorder="1" applyAlignment="1">
      <alignment horizontal="center" vertical="center" wrapText="1"/>
    </xf>
    <xf numFmtId="0" fontId="16" fillId="5" borderId="12" xfId="1" applyFont="1" applyFill="1" applyBorder="1" applyAlignment="1">
      <alignment horizontal="center" vertical="center" wrapText="1"/>
    </xf>
    <xf numFmtId="0" fontId="16" fillId="5" borderId="3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vertical="center"/>
    </xf>
    <xf numFmtId="0" fontId="12" fillId="5" borderId="4" xfId="1" applyFont="1" applyFill="1" applyBorder="1" applyAlignment="1">
      <alignment horizontal="center" vertical="center"/>
    </xf>
    <xf numFmtId="0" fontId="12" fillId="5" borderId="23" xfId="1" applyFont="1" applyFill="1" applyBorder="1" applyAlignment="1">
      <alignment horizontal="center" vertical="center"/>
    </xf>
    <xf numFmtId="0" fontId="12" fillId="5" borderId="56" xfId="1" applyFont="1" applyFill="1" applyBorder="1" applyAlignment="1">
      <alignment horizontal="center" vertical="center"/>
    </xf>
    <xf numFmtId="0" fontId="33" fillId="5" borderId="57" xfId="1" applyFont="1" applyFill="1" applyBorder="1" applyAlignment="1">
      <alignment horizontal="center" vertical="center" wrapText="1"/>
    </xf>
    <xf numFmtId="0" fontId="33" fillId="5" borderId="22" xfId="1" applyFont="1" applyFill="1" applyBorder="1" applyAlignment="1">
      <alignment horizontal="center" vertical="center" wrapText="1"/>
    </xf>
    <xf numFmtId="0" fontId="33" fillId="5" borderId="12" xfId="1" applyFont="1" applyFill="1" applyBorder="1" applyAlignment="1">
      <alignment horizontal="center" vertical="center" wrapText="1"/>
    </xf>
    <xf numFmtId="0" fontId="33" fillId="5" borderId="17" xfId="1" applyFont="1" applyFill="1" applyBorder="1" applyAlignment="1">
      <alignment horizontal="center" vertical="center" wrapText="1"/>
    </xf>
    <xf numFmtId="0" fontId="12" fillId="5" borderId="12" xfId="1" applyFont="1" applyFill="1" applyBorder="1" applyAlignment="1">
      <alignment horizontal="center" vertical="center"/>
    </xf>
    <xf numFmtId="0" fontId="16" fillId="2" borderId="10" xfId="1" applyFont="1" applyFill="1" applyBorder="1" applyAlignment="1">
      <alignment horizontal="center" vertical="center" wrapText="1"/>
    </xf>
    <xf numFmtId="0" fontId="16" fillId="2" borderId="5" xfId="1" applyFont="1" applyFill="1" applyBorder="1" applyAlignment="1">
      <alignment horizontal="center" vertical="center" wrapText="1"/>
    </xf>
    <xf numFmtId="0" fontId="12" fillId="2" borderId="62" xfId="1" applyFont="1" applyFill="1" applyBorder="1" applyAlignment="1">
      <alignment horizontal="center" vertical="center" wrapText="1"/>
    </xf>
    <xf numFmtId="0" fontId="33" fillId="2" borderId="19" xfId="1" applyFont="1" applyFill="1" applyBorder="1" applyAlignment="1">
      <alignment horizontal="center" vertical="center"/>
    </xf>
    <xf numFmtId="0" fontId="33" fillId="2" borderId="19" xfId="1" applyFont="1" applyFill="1" applyBorder="1" applyAlignment="1">
      <alignment horizontal="center" vertical="center" wrapText="1"/>
    </xf>
    <xf numFmtId="41" fontId="12" fillId="0" borderId="2" xfId="3" applyFont="1" applyFill="1" applyBorder="1" applyAlignment="1">
      <alignment horizontal="center" vertical="center" wrapText="1"/>
    </xf>
    <xf numFmtId="41" fontId="12" fillId="0" borderId="1" xfId="3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/>
    </xf>
    <xf numFmtId="0" fontId="52" fillId="0" borderId="0" xfId="10" applyFont="1" applyAlignment="1">
      <alignment horizontal="center" vertical="center"/>
    </xf>
    <xf numFmtId="0" fontId="18" fillId="0" borderId="0" xfId="10" applyFont="1" applyBorder="1" applyAlignment="1">
      <alignment horizontal="right" vertical="center"/>
    </xf>
    <xf numFmtId="0" fontId="51" fillId="0" borderId="85" xfId="10" applyFont="1" applyBorder="1" applyAlignment="1">
      <alignment horizontal="center" vertical="center"/>
    </xf>
    <xf numFmtId="0" fontId="51" fillId="0" borderId="84" xfId="10" applyFont="1" applyBorder="1" applyAlignment="1">
      <alignment horizontal="center" vertical="center"/>
    </xf>
    <xf numFmtId="0" fontId="51" fillId="0" borderId="86" xfId="10" applyFont="1" applyBorder="1" applyAlignment="1">
      <alignment horizontal="center" vertical="center"/>
    </xf>
    <xf numFmtId="0" fontId="51" fillId="0" borderId="83" xfId="10" applyFont="1" applyBorder="1" applyAlignment="1">
      <alignment horizontal="center" vertical="center"/>
    </xf>
    <xf numFmtId="0" fontId="48" fillId="0" borderId="67" xfId="10" applyFont="1" applyBorder="1" applyAlignment="1">
      <alignment horizontal="center" vertical="center"/>
    </xf>
    <xf numFmtId="0" fontId="48" fillId="0" borderId="82" xfId="10" applyFont="1" applyBorder="1" applyAlignment="1">
      <alignment horizontal="center" vertical="center"/>
    </xf>
    <xf numFmtId="0" fontId="48" fillId="0" borderId="26" xfId="10" applyFont="1" applyBorder="1" applyAlignment="1">
      <alignment horizontal="center" vertical="center"/>
    </xf>
    <xf numFmtId="0" fontId="48" fillId="0" borderId="25" xfId="10" applyFont="1" applyBorder="1" applyAlignment="1">
      <alignment horizontal="center" vertical="center"/>
    </xf>
    <xf numFmtId="41" fontId="48" fillId="0" borderId="26" xfId="11" applyFont="1" applyBorder="1" applyAlignment="1">
      <alignment horizontal="right" vertical="center"/>
    </xf>
    <xf numFmtId="41" fontId="48" fillId="0" borderId="25" xfId="11" applyFont="1" applyBorder="1" applyAlignment="1">
      <alignment horizontal="right" vertical="center"/>
    </xf>
    <xf numFmtId="0" fontId="48" fillId="0" borderId="73" xfId="10" applyFont="1" applyBorder="1" applyAlignment="1">
      <alignment horizontal="center" vertical="center"/>
    </xf>
    <xf numFmtId="0" fontId="48" fillId="0" borderId="65" xfId="10" applyFont="1" applyBorder="1" applyAlignment="1">
      <alignment horizontal="center" vertical="center"/>
    </xf>
    <xf numFmtId="0" fontId="48" fillId="0" borderId="68" xfId="10" applyFont="1" applyBorder="1" applyAlignment="1">
      <alignment horizontal="center" vertical="center" wrapText="1"/>
    </xf>
    <xf numFmtId="0" fontId="48" fillId="0" borderId="72" xfId="10" applyFont="1" applyBorder="1" applyAlignment="1">
      <alignment horizontal="center" vertical="center" wrapText="1"/>
    </xf>
    <xf numFmtId="0" fontId="48" fillId="0" borderId="68" xfId="10" applyFont="1" applyFill="1" applyBorder="1" applyAlignment="1">
      <alignment horizontal="center" vertical="center" wrapText="1"/>
    </xf>
    <xf numFmtId="0" fontId="48" fillId="0" borderId="72" xfId="10" applyFont="1" applyFill="1" applyBorder="1" applyAlignment="1">
      <alignment horizontal="center" vertical="center" wrapText="1"/>
    </xf>
    <xf numFmtId="0" fontId="48" fillId="6" borderId="67" xfId="10" applyFont="1" applyFill="1" applyBorder="1" applyAlignment="1">
      <alignment horizontal="center" vertical="center" wrapText="1"/>
    </xf>
    <xf numFmtId="0" fontId="48" fillId="6" borderId="26" xfId="10" applyFont="1" applyFill="1" applyBorder="1" applyAlignment="1">
      <alignment horizontal="center" vertical="center" wrapText="1"/>
    </xf>
    <xf numFmtId="0" fontId="48" fillId="0" borderId="67" xfId="10" applyFont="1" applyFill="1" applyBorder="1" applyAlignment="1">
      <alignment horizontal="center" vertical="center" wrapText="1"/>
    </xf>
    <xf numFmtId="0" fontId="48" fillId="0" borderId="26" xfId="10" applyFont="1" applyFill="1" applyBorder="1" applyAlignment="1">
      <alignment horizontal="center" vertical="center" wrapText="1"/>
    </xf>
    <xf numFmtId="0" fontId="18" fillId="0" borderId="66" xfId="10" applyFont="1" applyFill="1" applyBorder="1" applyAlignment="1">
      <alignment horizontal="center" vertical="center" wrapText="1"/>
    </xf>
    <xf numFmtId="0" fontId="18" fillId="0" borderId="69" xfId="10" applyFont="1" applyFill="1" applyBorder="1" applyAlignment="1">
      <alignment horizontal="center" vertical="center" wrapText="1"/>
    </xf>
    <xf numFmtId="0" fontId="18" fillId="0" borderId="68" xfId="10" applyFont="1" applyFill="1" applyBorder="1" applyAlignment="1">
      <alignment horizontal="center" vertical="center" wrapText="1"/>
    </xf>
    <xf numFmtId="0" fontId="18" fillId="0" borderId="26" xfId="10" applyFont="1" applyFill="1" applyBorder="1" applyAlignment="1">
      <alignment horizontal="center" vertical="center" wrapText="1"/>
    </xf>
    <xf numFmtId="0" fontId="18" fillId="0" borderId="75" xfId="10" applyFont="1" applyFill="1" applyBorder="1" applyAlignment="1">
      <alignment horizontal="center" vertical="center" wrapText="1"/>
    </xf>
    <xf numFmtId="0" fontId="18" fillId="0" borderId="74" xfId="10" applyFont="1" applyFill="1" applyBorder="1" applyAlignment="1">
      <alignment horizontal="center" vertical="center" wrapText="1"/>
    </xf>
    <xf numFmtId="0" fontId="18" fillId="0" borderId="72" xfId="10" applyFont="1" applyFill="1" applyBorder="1" applyAlignment="1">
      <alignment horizontal="center" vertical="center" wrapText="1"/>
    </xf>
    <xf numFmtId="0" fontId="48" fillId="0" borderId="67" xfId="10" applyFont="1" applyFill="1" applyBorder="1" applyAlignment="1">
      <alignment horizontal="center" vertical="center"/>
    </xf>
    <xf numFmtId="0" fontId="48" fillId="0" borderId="26" xfId="10" applyFont="1" applyFill="1" applyBorder="1" applyAlignment="1">
      <alignment horizontal="center" vertical="center"/>
    </xf>
    <xf numFmtId="0" fontId="47" fillId="0" borderId="66" xfId="10" applyFont="1" applyFill="1" applyBorder="1" applyAlignment="1">
      <alignment horizontal="center" vertical="center"/>
    </xf>
    <xf numFmtId="0" fontId="47" fillId="0" borderId="69" xfId="10" applyFont="1" applyFill="1" applyBorder="1" applyAlignment="1">
      <alignment horizontal="center" vertical="center"/>
    </xf>
    <xf numFmtId="0" fontId="47" fillId="0" borderId="68" xfId="10" applyFont="1" applyFill="1" applyBorder="1" applyAlignment="1">
      <alignment horizontal="center" vertical="center"/>
    </xf>
    <xf numFmtId="0" fontId="18" fillId="0" borderId="26" xfId="10" applyFont="1" applyFill="1" applyBorder="1" applyAlignment="1">
      <alignment horizontal="center" vertical="center"/>
    </xf>
    <xf numFmtId="0" fontId="47" fillId="0" borderId="75" xfId="10" applyFont="1" applyFill="1" applyBorder="1" applyAlignment="1">
      <alignment horizontal="center" vertical="center"/>
    </xf>
    <xf numFmtId="0" fontId="47" fillId="0" borderId="74" xfId="10" applyFont="1" applyFill="1" applyBorder="1" applyAlignment="1">
      <alignment horizontal="center" vertical="center"/>
    </xf>
    <xf numFmtId="0" fontId="47" fillId="0" borderId="72" xfId="10" applyFont="1" applyFill="1" applyBorder="1" applyAlignment="1">
      <alignment horizontal="center" vertical="center"/>
    </xf>
    <xf numFmtId="0" fontId="50" fillId="0" borderId="79" xfId="10" applyFont="1" applyFill="1" applyBorder="1" applyAlignment="1">
      <alignment horizontal="center" vertical="center"/>
    </xf>
    <xf numFmtId="0" fontId="50" fillId="0" borderId="78" xfId="10" applyFont="1" applyFill="1" applyBorder="1" applyAlignment="1">
      <alignment horizontal="center" vertical="center"/>
    </xf>
    <xf numFmtId="0" fontId="50" fillId="0" borderId="77" xfId="10" applyFont="1" applyFill="1" applyBorder="1" applyAlignment="1">
      <alignment horizontal="center" vertical="center"/>
    </xf>
    <xf numFmtId="0" fontId="47" fillId="0" borderId="73" xfId="10" applyFont="1" applyFill="1" applyBorder="1" applyAlignment="1">
      <alignment horizontal="center" vertical="center"/>
    </xf>
    <xf numFmtId="0" fontId="47" fillId="0" borderId="77" xfId="10" applyFont="1" applyFill="1" applyBorder="1" applyAlignment="1">
      <alignment horizontal="center" vertical="center"/>
    </xf>
    <xf numFmtId="0" fontId="18" fillId="0" borderId="75" xfId="10" applyFont="1" applyFill="1" applyBorder="1" applyAlignment="1">
      <alignment horizontal="center" vertical="center"/>
    </xf>
    <xf numFmtId="0" fontId="18" fillId="0" borderId="74" xfId="10" applyFont="1" applyFill="1" applyBorder="1" applyAlignment="1">
      <alignment horizontal="center" vertical="center"/>
    </xf>
    <xf numFmtId="0" fontId="18" fillId="0" borderId="71" xfId="10" applyFont="1" applyFill="1" applyBorder="1" applyAlignment="1">
      <alignment horizontal="center" vertical="center"/>
    </xf>
    <xf numFmtId="0" fontId="50" fillId="0" borderId="67" xfId="10" applyFont="1" applyFill="1" applyBorder="1" applyAlignment="1">
      <alignment horizontal="center" vertical="center"/>
    </xf>
    <xf numFmtId="0" fontId="50" fillId="0" borderId="26" xfId="10" applyFont="1" applyFill="1" applyBorder="1" applyAlignment="1">
      <alignment horizontal="center" vertical="center"/>
    </xf>
    <xf numFmtId="0" fontId="48" fillId="0" borderId="52" xfId="10" applyFont="1" applyFill="1" applyBorder="1" applyAlignment="1">
      <alignment horizontal="center" vertical="center" wrapText="1"/>
    </xf>
    <xf numFmtId="0" fontId="48" fillId="0" borderId="34" xfId="10" applyFont="1" applyFill="1" applyBorder="1" applyAlignment="1">
      <alignment horizontal="center" vertical="center" wrapText="1"/>
    </xf>
    <xf numFmtId="0" fontId="48" fillId="0" borderId="19" xfId="10" applyFont="1" applyFill="1" applyBorder="1" applyAlignment="1">
      <alignment horizontal="center" vertical="center" wrapText="1"/>
    </xf>
    <xf numFmtId="0" fontId="18" fillId="0" borderId="23" xfId="10" applyFont="1" applyFill="1" applyBorder="1" applyAlignment="1">
      <alignment horizontal="center" vertical="center" wrapText="1"/>
    </xf>
    <xf numFmtId="0" fontId="18" fillId="0" borderId="19" xfId="10" applyFont="1" applyFill="1" applyBorder="1" applyAlignment="1">
      <alignment horizontal="center" vertical="center" wrapText="1"/>
    </xf>
    <xf numFmtId="0" fontId="18" fillId="0" borderId="51" xfId="10" applyFont="1" applyFill="1" applyBorder="1" applyAlignment="1">
      <alignment horizontal="center" vertical="center" wrapText="1"/>
    </xf>
    <xf numFmtId="0" fontId="18" fillId="0" borderId="76" xfId="10" applyFont="1" applyFill="1" applyBorder="1" applyAlignment="1">
      <alignment horizontal="center" vertical="center" wrapText="1"/>
    </xf>
    <xf numFmtId="0" fontId="49" fillId="0" borderId="0" xfId="10" applyFont="1" applyBorder="1" applyAlignment="1">
      <alignment horizontal="center" vertical="center"/>
    </xf>
    <xf numFmtId="0" fontId="47" fillId="0" borderId="64" xfId="10" applyFont="1" applyFill="1" applyBorder="1" applyAlignment="1">
      <alignment horizontal="center" vertical="center"/>
    </xf>
    <xf numFmtId="0" fontId="18" fillId="0" borderId="72" xfId="10" applyFont="1" applyFill="1" applyBorder="1" applyAlignment="1">
      <alignment horizontal="center" vertical="center"/>
    </xf>
  </cellXfs>
  <cellStyles count="19">
    <cellStyle name="백분율" xfId="14" builtinId="5"/>
    <cellStyle name="백분율 2" xfId="9" xr:uid="{00000000-0005-0000-0000-000001000000}"/>
    <cellStyle name="쉼표 [0]" xfId="3" builtinId="6"/>
    <cellStyle name="쉼표 [0] 2" xfId="2" xr:uid="{00000000-0005-0000-0000-000003000000}"/>
    <cellStyle name="쉼표 [0] 2 2" xfId="5" xr:uid="{00000000-0005-0000-0000-000004000000}"/>
    <cellStyle name="쉼표 [0] 2 2 2" xfId="13" xr:uid="{1DC1F053-1647-4AC3-BD4E-781FCC5E7BC9}"/>
    <cellStyle name="쉼표 [0] 2 2 2 2" xfId="16" xr:uid="{A0E863E2-B01B-4BE2-A1EB-859958116FB7}"/>
    <cellStyle name="쉼표 [0] 2 3" xfId="8" xr:uid="{00000000-0005-0000-0000-000005000000}"/>
    <cellStyle name="쉼표 [0] 3" xfId="11" xr:uid="{00000000-0005-0000-0000-000006000000}"/>
    <cellStyle name="표준" xfId="0" builtinId="0"/>
    <cellStyle name="표준 2" xfId="1" xr:uid="{00000000-0005-0000-0000-000008000000}"/>
    <cellStyle name="표준 2 2" xfId="4" xr:uid="{00000000-0005-0000-0000-000009000000}"/>
    <cellStyle name="표준 2 2 2" xfId="12" xr:uid="{00000000-0005-0000-0000-00000A000000}"/>
    <cellStyle name="표준 2 2 2 2" xfId="15" xr:uid="{7720FF62-1892-4A22-BC86-46A7DCC51F7D}"/>
    <cellStyle name="표준 2 2 2 2 2" xfId="17" xr:uid="{2DCCDB40-6D3F-4039-BE54-77A838EC5F48}"/>
    <cellStyle name="표준 2 3" xfId="7" xr:uid="{00000000-0005-0000-0000-00000B000000}"/>
    <cellStyle name="표준 3" xfId="6" xr:uid="{00000000-0005-0000-0000-00000C000000}"/>
    <cellStyle name="표준 4" xfId="10" xr:uid="{00000000-0005-0000-0000-00000D000000}"/>
    <cellStyle name="표준 4 2" xfId="18" xr:uid="{D7ED0468-7B89-4D13-9697-7B036606A52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863AF-B063-4BCD-AB11-F23D58170EA4}">
  <dimension ref="A1:H16"/>
  <sheetViews>
    <sheetView zoomScaleNormal="100" workbookViewId="0">
      <selection activeCell="B23" sqref="B23"/>
    </sheetView>
  </sheetViews>
  <sheetFormatPr defaultRowHeight="16.5"/>
  <cols>
    <col min="1" max="1" width="33.875" style="242" customWidth="1"/>
    <col min="2" max="4" width="23.625" style="242" customWidth="1"/>
    <col min="5" max="5" width="15.375" style="242" customWidth="1"/>
    <col min="7" max="7" width="10.875" style="241" bestFit="1" customWidth="1"/>
    <col min="8" max="8" width="14.5" customWidth="1"/>
    <col min="9" max="9" width="12.125" customWidth="1"/>
  </cols>
  <sheetData>
    <row r="1" spans="1:8" ht="43.5" customHeight="1">
      <c r="A1" s="298" t="s">
        <v>200</v>
      </c>
      <c r="B1" s="299"/>
      <c r="C1" s="299"/>
      <c r="D1" s="299"/>
      <c r="E1" s="299"/>
    </row>
    <row r="2" spans="1:8" ht="17.25">
      <c r="B2" s="300" t="s">
        <v>199</v>
      </c>
      <c r="C2" s="300"/>
      <c r="D2" s="260"/>
      <c r="E2" s="259" t="s">
        <v>198</v>
      </c>
    </row>
    <row r="3" spans="1:8" ht="4.5" customHeight="1" thickBot="1">
      <c r="A3" s="258"/>
      <c r="B3" s="258"/>
      <c r="C3" s="258"/>
      <c r="D3" s="258"/>
      <c r="E3" s="258"/>
    </row>
    <row r="4" spans="1:8" ht="40.5" customHeight="1" thickBot="1">
      <c r="A4" s="257" t="s">
        <v>197</v>
      </c>
      <c r="B4" s="256" t="s">
        <v>196</v>
      </c>
      <c r="C4" s="255" t="s">
        <v>195</v>
      </c>
      <c r="D4" s="255" t="s">
        <v>194</v>
      </c>
      <c r="E4" s="254" t="s">
        <v>138</v>
      </c>
    </row>
    <row r="5" spans="1:8" ht="24.95" customHeight="1">
      <c r="A5" s="295" t="s">
        <v>1</v>
      </c>
      <c r="B5" s="252" t="s">
        <v>189</v>
      </c>
      <c r="C5" s="251">
        <v>88000000</v>
      </c>
      <c r="D5" s="251">
        <v>60622049</v>
      </c>
      <c r="E5" s="250">
        <f>+D5/C5</f>
        <v>0.68888692045454547</v>
      </c>
    </row>
    <row r="6" spans="1:8" ht="24.95" customHeight="1">
      <c r="A6" s="296"/>
      <c r="B6" s="249" t="s">
        <v>188</v>
      </c>
      <c r="C6" s="248">
        <v>88000000</v>
      </c>
      <c r="D6" s="248">
        <v>19244910</v>
      </c>
      <c r="E6" s="247">
        <f>+D6/C6</f>
        <v>0.21869215909090908</v>
      </c>
    </row>
    <row r="7" spans="1:8" ht="24.95" customHeight="1" thickBot="1">
      <c r="A7" s="297"/>
      <c r="B7" s="246" t="s">
        <v>187</v>
      </c>
      <c r="C7" s="245">
        <v>0</v>
      </c>
      <c r="D7" s="244">
        <f>+D5-D6</f>
        <v>41377139</v>
      </c>
      <c r="E7" s="243"/>
    </row>
    <row r="8" spans="1:8" ht="24.95" customHeight="1">
      <c r="A8" s="295" t="s">
        <v>193</v>
      </c>
      <c r="B8" s="252" t="s">
        <v>189</v>
      </c>
      <c r="C8" s="251">
        <v>810000000</v>
      </c>
      <c r="D8" s="251">
        <v>743401667</v>
      </c>
      <c r="E8" s="250">
        <f>+D8/C8</f>
        <v>0.91777983580246913</v>
      </c>
    </row>
    <row r="9" spans="1:8" ht="24.95" customHeight="1">
      <c r="A9" s="296"/>
      <c r="B9" s="249" t="s">
        <v>188</v>
      </c>
      <c r="C9" s="248">
        <v>810000000</v>
      </c>
      <c r="D9" s="248">
        <v>729347703</v>
      </c>
      <c r="E9" s="247">
        <f>+D9/C9</f>
        <v>0.900429262962963</v>
      </c>
      <c r="H9" t="s">
        <v>192</v>
      </c>
    </row>
    <row r="10" spans="1:8" ht="24.95" customHeight="1" thickBot="1">
      <c r="A10" s="297"/>
      <c r="B10" s="246" t="s">
        <v>187</v>
      </c>
      <c r="C10" s="245">
        <v>0</v>
      </c>
      <c r="D10" s="244">
        <f>+D8-D9</f>
        <v>14053964</v>
      </c>
      <c r="E10" s="243"/>
      <c r="G10" s="241">
        <v>7218823</v>
      </c>
      <c r="H10" s="253">
        <f>+D10-G10</f>
        <v>6835141</v>
      </c>
    </row>
    <row r="11" spans="1:8" ht="24.95" customHeight="1">
      <c r="A11" s="295" t="s">
        <v>191</v>
      </c>
      <c r="B11" s="252" t="s">
        <v>189</v>
      </c>
      <c r="C11" s="251">
        <v>443000000</v>
      </c>
      <c r="D11" s="251">
        <v>377315758</v>
      </c>
      <c r="E11" s="250">
        <f>+D11/C11</f>
        <v>0.85172857336343111</v>
      </c>
    </row>
    <row r="12" spans="1:8" ht="24.95" customHeight="1">
      <c r="A12" s="296"/>
      <c r="B12" s="249" t="s">
        <v>188</v>
      </c>
      <c r="C12" s="248">
        <v>443000000</v>
      </c>
      <c r="D12" s="248">
        <v>377311793</v>
      </c>
      <c r="E12" s="247">
        <f>+D12/C12</f>
        <v>0.85171962302483073</v>
      </c>
    </row>
    <row r="13" spans="1:8" ht="24.95" customHeight="1" thickBot="1">
      <c r="A13" s="297"/>
      <c r="B13" s="246" t="s">
        <v>187</v>
      </c>
      <c r="C13" s="245">
        <v>0</v>
      </c>
      <c r="D13" s="244">
        <f>+D11-D12</f>
        <v>3965</v>
      </c>
      <c r="E13" s="243"/>
      <c r="G13" s="241">
        <v>3837456</v>
      </c>
      <c r="H13">
        <v>13</v>
      </c>
    </row>
    <row r="14" spans="1:8" ht="24.95" customHeight="1">
      <c r="A14" s="295" t="s">
        <v>190</v>
      </c>
      <c r="B14" s="252" t="s">
        <v>189</v>
      </c>
      <c r="C14" s="251">
        <v>239000000</v>
      </c>
      <c r="D14" s="251">
        <v>193726935</v>
      </c>
      <c r="E14" s="250">
        <f>+D14/C14</f>
        <v>0.81057294979079497</v>
      </c>
    </row>
    <row r="15" spans="1:8" ht="24.95" customHeight="1">
      <c r="A15" s="296"/>
      <c r="B15" s="249" t="s">
        <v>188</v>
      </c>
      <c r="C15" s="248">
        <v>239000000</v>
      </c>
      <c r="D15" s="248">
        <v>192860400</v>
      </c>
      <c r="E15" s="247">
        <f>+D15/C15</f>
        <v>0.80694728033472807</v>
      </c>
    </row>
    <row r="16" spans="1:8" ht="24.95" customHeight="1" thickBot="1">
      <c r="A16" s="297"/>
      <c r="B16" s="246" t="s">
        <v>187</v>
      </c>
      <c r="C16" s="245">
        <v>0</v>
      </c>
      <c r="D16" s="244">
        <f>+D14-D15</f>
        <v>866535</v>
      </c>
      <c r="E16" s="243"/>
    </row>
  </sheetData>
  <mergeCells count="6">
    <mergeCell ref="A14:A16"/>
    <mergeCell ref="A1:E1"/>
    <mergeCell ref="B2:C2"/>
    <mergeCell ref="A5:A7"/>
    <mergeCell ref="A8:A10"/>
    <mergeCell ref="A11:A1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301D7-7CEE-4DEA-BFB6-FFA0DF2AA9B5}">
  <dimension ref="A1:J39"/>
  <sheetViews>
    <sheetView zoomScaleNormal="100" workbookViewId="0">
      <selection activeCell="M7" sqref="M7"/>
    </sheetView>
  </sheetViews>
  <sheetFormatPr defaultRowHeight="16.5"/>
  <cols>
    <col min="1" max="1" width="17" style="242" customWidth="1"/>
    <col min="2" max="9" width="13.625" style="242" customWidth="1"/>
    <col min="10" max="10" width="28.125" customWidth="1"/>
  </cols>
  <sheetData>
    <row r="1" spans="1:10" ht="32.25" customHeight="1">
      <c r="A1" s="303" t="s">
        <v>218</v>
      </c>
      <c r="B1" s="303"/>
      <c r="C1" s="303"/>
      <c r="D1" s="303"/>
      <c r="E1" s="303"/>
      <c r="F1" s="303"/>
      <c r="G1" s="303"/>
      <c r="H1" s="303"/>
      <c r="I1" s="303"/>
    </row>
    <row r="2" spans="1:10" ht="24.75" customHeight="1" thickBot="1">
      <c r="A2" s="304" t="s">
        <v>217</v>
      </c>
      <c r="B2" s="304"/>
      <c r="C2" s="304"/>
      <c r="D2" s="304"/>
      <c r="E2" s="304"/>
      <c r="F2" s="304"/>
      <c r="G2" s="304"/>
      <c r="H2" s="304"/>
      <c r="I2" s="304"/>
    </row>
    <row r="3" spans="1:10" s="294" customFormat="1" ht="34.5" customHeight="1">
      <c r="A3" s="305" t="s">
        <v>213</v>
      </c>
      <c r="B3" s="307" t="s">
        <v>1</v>
      </c>
      <c r="C3" s="308"/>
      <c r="D3" s="307" t="s">
        <v>193</v>
      </c>
      <c r="E3" s="309"/>
      <c r="F3" s="307" t="s">
        <v>191</v>
      </c>
      <c r="G3" s="309"/>
      <c r="H3" s="301" t="s">
        <v>212</v>
      </c>
      <c r="I3" s="302"/>
    </row>
    <row r="4" spans="1:10" s="294" customFormat="1" ht="30" customHeight="1" thickBot="1">
      <c r="A4" s="306"/>
      <c r="B4" s="285" t="s">
        <v>211</v>
      </c>
      <c r="C4" s="285" t="s">
        <v>210</v>
      </c>
      <c r="D4" s="285" t="s">
        <v>211</v>
      </c>
      <c r="E4" s="285" t="s">
        <v>210</v>
      </c>
      <c r="F4" s="285" t="s">
        <v>211</v>
      </c>
      <c r="G4" s="285" t="s">
        <v>210</v>
      </c>
      <c r="H4" s="285" t="s">
        <v>211</v>
      </c>
      <c r="I4" s="284" t="s">
        <v>210</v>
      </c>
    </row>
    <row r="5" spans="1:10" ht="30" customHeight="1">
      <c r="A5" s="293" t="s">
        <v>10</v>
      </c>
      <c r="B5" s="292">
        <v>0</v>
      </c>
      <c r="C5" s="292">
        <v>0</v>
      </c>
      <c r="D5" s="280">
        <v>134000000</v>
      </c>
      <c r="E5" s="291">
        <v>125157070</v>
      </c>
      <c r="F5" s="281">
        <v>58000000</v>
      </c>
      <c r="G5" s="280">
        <v>48128170</v>
      </c>
      <c r="H5" s="279">
        <v>0</v>
      </c>
      <c r="I5" s="278">
        <v>0</v>
      </c>
    </row>
    <row r="6" spans="1:10" ht="30" customHeight="1">
      <c r="A6" s="277" t="s">
        <v>9</v>
      </c>
      <c r="B6" s="274">
        <v>0</v>
      </c>
      <c r="C6" s="274">
        <v>0</v>
      </c>
      <c r="D6" s="272">
        <v>30000000</v>
      </c>
      <c r="E6" s="276">
        <v>23208950</v>
      </c>
      <c r="F6" s="273">
        <v>21000000</v>
      </c>
      <c r="G6" s="272">
        <v>14542480</v>
      </c>
      <c r="H6" s="271">
        <v>219000000</v>
      </c>
      <c r="I6" s="270">
        <v>191945515</v>
      </c>
    </row>
    <row r="7" spans="1:10" ht="30" customHeight="1">
      <c r="A7" s="277" t="s">
        <v>216</v>
      </c>
      <c r="B7" s="274">
        <v>0</v>
      </c>
      <c r="C7" s="274">
        <v>0</v>
      </c>
      <c r="D7" s="272">
        <v>25000000</v>
      </c>
      <c r="E7" s="276">
        <v>2425000</v>
      </c>
      <c r="F7" s="273">
        <v>13000000</v>
      </c>
      <c r="G7" s="272">
        <v>4230000</v>
      </c>
      <c r="H7" s="271">
        <v>10000000</v>
      </c>
      <c r="I7" s="270">
        <v>1000000</v>
      </c>
    </row>
    <row r="8" spans="1:10" ht="30" customHeight="1">
      <c r="A8" s="277" t="s">
        <v>8</v>
      </c>
      <c r="B8" s="274">
        <v>0</v>
      </c>
      <c r="C8" s="274">
        <v>0</v>
      </c>
      <c r="D8" s="272">
        <v>577000000</v>
      </c>
      <c r="E8" s="276">
        <v>561242670</v>
      </c>
      <c r="F8" s="273">
        <v>274500000</v>
      </c>
      <c r="G8" s="272">
        <v>244626800</v>
      </c>
      <c r="H8" s="271">
        <v>0</v>
      </c>
      <c r="I8" s="270">
        <v>0</v>
      </c>
    </row>
    <row r="9" spans="1:10" ht="30" customHeight="1">
      <c r="A9" s="275" t="s">
        <v>122</v>
      </c>
      <c r="B9" s="274">
        <v>0</v>
      </c>
      <c r="C9" s="274">
        <v>0</v>
      </c>
      <c r="D9" s="272">
        <v>0</v>
      </c>
      <c r="E9" s="276">
        <v>0</v>
      </c>
      <c r="F9" s="273">
        <v>0</v>
      </c>
      <c r="G9" s="272">
        <v>0</v>
      </c>
      <c r="H9" s="271">
        <v>0</v>
      </c>
      <c r="I9" s="270">
        <v>0</v>
      </c>
    </row>
    <row r="10" spans="1:10" ht="30" customHeight="1">
      <c r="A10" s="277" t="s">
        <v>7</v>
      </c>
      <c r="B10" s="274">
        <v>20000000</v>
      </c>
      <c r="C10" s="274">
        <v>14065000</v>
      </c>
      <c r="D10" s="272">
        <v>0</v>
      </c>
      <c r="E10" s="276">
        <v>0</v>
      </c>
      <c r="F10" s="273">
        <v>0</v>
      </c>
      <c r="G10" s="272">
        <v>0</v>
      </c>
      <c r="H10" s="271">
        <v>0</v>
      </c>
      <c r="I10" s="270">
        <v>0</v>
      </c>
    </row>
    <row r="11" spans="1:10" ht="30" customHeight="1">
      <c r="A11" s="275" t="s">
        <v>6</v>
      </c>
      <c r="B11" s="274">
        <v>0</v>
      </c>
      <c r="C11" s="274">
        <v>0</v>
      </c>
      <c r="D11" s="272">
        <v>2500000</v>
      </c>
      <c r="E11" s="276">
        <v>0</v>
      </c>
      <c r="F11" s="273">
        <v>12500000</v>
      </c>
      <c r="G11" s="272">
        <v>10940000</v>
      </c>
      <c r="H11" s="271">
        <v>5000000</v>
      </c>
      <c r="I11" s="270">
        <v>360780</v>
      </c>
      <c r="J11" s="290">
        <f>+I11-C23</f>
        <v>-11483400</v>
      </c>
    </row>
    <row r="12" spans="1:10" ht="30" customHeight="1">
      <c r="A12" s="275" t="s">
        <v>5</v>
      </c>
      <c r="B12" s="274">
        <v>46325682</v>
      </c>
      <c r="C12" s="274">
        <v>46325682</v>
      </c>
      <c r="D12" s="272">
        <v>8813314</v>
      </c>
      <c r="E12" s="272">
        <v>8813314</v>
      </c>
      <c r="F12" s="273"/>
      <c r="G12" s="272">
        <v>24305</v>
      </c>
      <c r="H12" s="271">
        <v>2400000</v>
      </c>
      <c r="I12" s="270">
        <v>420175</v>
      </c>
    </row>
    <row r="13" spans="1:10" ht="30" customHeight="1">
      <c r="A13" s="275" t="s">
        <v>4</v>
      </c>
      <c r="B13" s="274">
        <v>21674318</v>
      </c>
      <c r="C13" s="274">
        <v>231367</v>
      </c>
      <c r="D13" s="272">
        <v>32686686</v>
      </c>
      <c r="E13" s="272">
        <v>22554663</v>
      </c>
      <c r="F13" s="273">
        <v>11000000</v>
      </c>
      <c r="G13" s="272">
        <v>4824003</v>
      </c>
      <c r="H13" s="271">
        <v>2600000</v>
      </c>
      <c r="I13" s="270">
        <v>465</v>
      </c>
    </row>
    <row r="14" spans="1:10" ht="30" customHeight="1">
      <c r="A14" s="275" t="s">
        <v>215</v>
      </c>
      <c r="B14" s="274">
        <v>0</v>
      </c>
      <c r="C14" s="274">
        <v>0</v>
      </c>
      <c r="D14" s="272">
        <v>0</v>
      </c>
      <c r="E14" s="272">
        <v>0</v>
      </c>
      <c r="F14" s="273">
        <v>50000000</v>
      </c>
      <c r="G14" s="272">
        <v>50000000</v>
      </c>
      <c r="H14" s="271">
        <v>0</v>
      </c>
      <c r="I14" s="270">
        <v>0</v>
      </c>
    </row>
    <row r="15" spans="1:10" ht="58.5" customHeight="1" thickBot="1">
      <c r="A15" s="289" t="s">
        <v>214</v>
      </c>
      <c r="B15" s="288">
        <f t="shared" ref="B15:I15" si="0">SUM(B5:B14)</f>
        <v>88000000</v>
      </c>
      <c r="C15" s="288">
        <f t="shared" si="0"/>
        <v>60622049</v>
      </c>
      <c r="D15" s="287">
        <f t="shared" si="0"/>
        <v>810000000</v>
      </c>
      <c r="E15" s="287">
        <f t="shared" si="0"/>
        <v>743401667</v>
      </c>
      <c r="F15" s="287">
        <f t="shared" si="0"/>
        <v>440000000</v>
      </c>
      <c r="G15" s="287">
        <f t="shared" si="0"/>
        <v>377315758</v>
      </c>
      <c r="H15" s="287">
        <f t="shared" si="0"/>
        <v>239000000</v>
      </c>
      <c r="I15" s="286">
        <f t="shared" si="0"/>
        <v>193726935</v>
      </c>
    </row>
    <row r="16" spans="1:10" ht="34.5" customHeight="1">
      <c r="A16" s="305" t="s">
        <v>213</v>
      </c>
      <c r="B16" s="307" t="s">
        <v>1</v>
      </c>
      <c r="C16" s="308"/>
      <c r="D16" s="307" t="s">
        <v>193</v>
      </c>
      <c r="E16" s="309"/>
      <c r="F16" s="307" t="s">
        <v>191</v>
      </c>
      <c r="G16" s="309"/>
      <c r="H16" s="301" t="s">
        <v>212</v>
      </c>
      <c r="I16" s="302"/>
    </row>
    <row r="17" spans="1:9" ht="30" customHeight="1" thickBot="1">
      <c r="A17" s="306"/>
      <c r="B17" s="285" t="s">
        <v>211</v>
      </c>
      <c r="C17" s="285" t="s">
        <v>210</v>
      </c>
      <c r="D17" s="285" t="s">
        <v>211</v>
      </c>
      <c r="E17" s="285" t="s">
        <v>210</v>
      </c>
      <c r="F17" s="285" t="s">
        <v>211</v>
      </c>
      <c r="G17" s="285" t="s">
        <v>210</v>
      </c>
      <c r="H17" s="285" t="s">
        <v>211</v>
      </c>
      <c r="I17" s="284" t="s">
        <v>210</v>
      </c>
    </row>
    <row r="18" spans="1:9" ht="30" customHeight="1">
      <c r="A18" s="283" t="s">
        <v>3</v>
      </c>
      <c r="B18" s="282">
        <v>0</v>
      </c>
      <c r="C18" s="282">
        <v>0</v>
      </c>
      <c r="D18" s="280">
        <v>600710000</v>
      </c>
      <c r="E18" s="280">
        <v>573655380</v>
      </c>
      <c r="F18" s="281">
        <v>271700000</v>
      </c>
      <c r="G18" s="280">
        <v>258082760</v>
      </c>
      <c r="H18" s="279">
        <v>105180000</v>
      </c>
      <c r="I18" s="278">
        <v>98248440</v>
      </c>
    </row>
    <row r="19" spans="1:9" ht="30" customHeight="1">
      <c r="A19" s="277" t="s">
        <v>209</v>
      </c>
      <c r="B19" s="274">
        <v>3000000</v>
      </c>
      <c r="C19" s="274">
        <v>1892100</v>
      </c>
      <c r="D19" s="272">
        <v>5200000</v>
      </c>
      <c r="E19" s="272">
        <v>2311900</v>
      </c>
      <c r="F19" s="273">
        <v>1300000</v>
      </c>
      <c r="G19" s="272">
        <v>989600</v>
      </c>
      <c r="H19" s="271">
        <v>0</v>
      </c>
      <c r="I19" s="270">
        <v>0</v>
      </c>
    </row>
    <row r="20" spans="1:9" ht="30" customHeight="1">
      <c r="A20" s="275" t="s">
        <v>208</v>
      </c>
      <c r="B20" s="274">
        <v>12000000</v>
      </c>
      <c r="C20" s="274">
        <v>4518630</v>
      </c>
      <c r="D20" s="272">
        <v>68000000</v>
      </c>
      <c r="E20" s="272">
        <v>52515843</v>
      </c>
      <c r="F20" s="273">
        <v>31000000</v>
      </c>
      <c r="G20" s="272">
        <v>21091213</v>
      </c>
      <c r="H20" s="271">
        <v>23500000</v>
      </c>
      <c r="I20" s="270">
        <v>20626030</v>
      </c>
    </row>
    <row r="21" spans="1:9" ht="30" customHeight="1">
      <c r="A21" s="277" t="s">
        <v>207</v>
      </c>
      <c r="B21" s="274">
        <v>11000000</v>
      </c>
      <c r="C21" s="274">
        <v>990000</v>
      </c>
      <c r="D21" s="272">
        <v>15000000</v>
      </c>
      <c r="E21" s="276">
        <v>8190960</v>
      </c>
      <c r="F21" s="273">
        <v>88000000</v>
      </c>
      <c r="G21" s="272">
        <v>64491410</v>
      </c>
      <c r="H21" s="271">
        <v>7000000</v>
      </c>
      <c r="I21" s="270">
        <v>0</v>
      </c>
    </row>
    <row r="22" spans="1:9" ht="30" customHeight="1">
      <c r="A22" s="275" t="s">
        <v>206</v>
      </c>
      <c r="B22" s="274">
        <v>0</v>
      </c>
      <c r="C22" s="274">
        <v>0</v>
      </c>
      <c r="D22" s="272">
        <v>95000000</v>
      </c>
      <c r="E22" s="272">
        <v>71710620</v>
      </c>
      <c r="F22" s="273">
        <v>45000000</v>
      </c>
      <c r="G22" s="272">
        <v>32356810</v>
      </c>
      <c r="H22" s="271">
        <v>102820000</v>
      </c>
      <c r="I22" s="270">
        <v>73985930</v>
      </c>
    </row>
    <row r="23" spans="1:9" ht="30" customHeight="1">
      <c r="A23" s="275" t="s">
        <v>111</v>
      </c>
      <c r="B23" s="274">
        <v>20000000</v>
      </c>
      <c r="C23" s="274">
        <v>11844180</v>
      </c>
      <c r="D23" s="272">
        <v>0</v>
      </c>
      <c r="E23" s="272">
        <v>0</v>
      </c>
      <c r="F23" s="273">
        <v>0</v>
      </c>
      <c r="G23" s="272">
        <v>0</v>
      </c>
      <c r="H23" s="271">
        <v>0</v>
      </c>
      <c r="I23" s="270">
        <v>0</v>
      </c>
    </row>
    <row r="24" spans="1:9" ht="30" customHeight="1">
      <c r="A24" s="275" t="s">
        <v>2</v>
      </c>
      <c r="B24" s="274">
        <v>2000000</v>
      </c>
      <c r="C24" s="274">
        <v>0</v>
      </c>
      <c r="D24" s="272">
        <v>1000000</v>
      </c>
      <c r="E24" s="272">
        <v>963000</v>
      </c>
      <c r="F24" s="273">
        <v>3000000</v>
      </c>
      <c r="G24" s="272">
        <v>300000</v>
      </c>
      <c r="H24" s="271">
        <v>0</v>
      </c>
      <c r="I24" s="270">
        <v>0</v>
      </c>
    </row>
    <row r="25" spans="1:9" ht="30" customHeight="1">
      <c r="A25" s="275" t="s">
        <v>205</v>
      </c>
      <c r="B25" s="274">
        <v>40000000</v>
      </c>
      <c r="C25" s="274">
        <v>0</v>
      </c>
      <c r="D25" s="272">
        <v>5090000</v>
      </c>
      <c r="E25" s="272">
        <v>0</v>
      </c>
      <c r="F25" s="273">
        <v>3000000</v>
      </c>
      <c r="G25" s="272">
        <v>0</v>
      </c>
      <c r="H25" s="271">
        <v>500000</v>
      </c>
      <c r="I25" s="270">
        <v>0</v>
      </c>
    </row>
    <row r="26" spans="1:9" ht="30" customHeight="1">
      <c r="A26" s="275" t="s">
        <v>204</v>
      </c>
      <c r="B26" s="274">
        <v>0</v>
      </c>
      <c r="C26" s="274">
        <v>0</v>
      </c>
      <c r="D26" s="272">
        <v>10000000</v>
      </c>
      <c r="E26" s="272">
        <v>10000000</v>
      </c>
      <c r="F26" s="273">
        <v>0</v>
      </c>
      <c r="G26" s="272">
        <v>0</v>
      </c>
      <c r="H26" s="271"/>
      <c r="I26" s="270"/>
    </row>
    <row r="27" spans="1:9" ht="30" customHeight="1">
      <c r="A27" s="275" t="s">
        <v>203</v>
      </c>
      <c r="B27" s="274">
        <v>0</v>
      </c>
      <c r="C27" s="274">
        <v>0</v>
      </c>
      <c r="D27" s="272">
        <v>10000000</v>
      </c>
      <c r="E27" s="272">
        <v>10000000</v>
      </c>
      <c r="F27" s="273">
        <v>0</v>
      </c>
      <c r="G27" s="272">
        <v>0</v>
      </c>
      <c r="H27" s="271"/>
      <c r="I27" s="270"/>
    </row>
    <row r="28" spans="1:9" ht="60" customHeight="1">
      <c r="A28" s="269" t="s">
        <v>202</v>
      </c>
      <c r="B28" s="268">
        <f t="shared" ref="B28:I28" si="1">SUM(B18:B27)</f>
        <v>88000000</v>
      </c>
      <c r="C28" s="268">
        <f t="shared" si="1"/>
        <v>19244910</v>
      </c>
      <c r="D28" s="267">
        <f t="shared" si="1"/>
        <v>810000000</v>
      </c>
      <c r="E28" s="267">
        <f t="shared" si="1"/>
        <v>729347703</v>
      </c>
      <c r="F28" s="267">
        <f t="shared" si="1"/>
        <v>443000000</v>
      </c>
      <c r="G28" s="267">
        <f t="shared" si="1"/>
        <v>377311793</v>
      </c>
      <c r="H28" s="267">
        <f t="shared" si="1"/>
        <v>239000000</v>
      </c>
      <c r="I28" s="266">
        <f t="shared" si="1"/>
        <v>192860400</v>
      </c>
    </row>
    <row r="29" spans="1:9" s="261" customFormat="1" ht="51.75" customHeight="1" thickBot="1">
      <c r="A29" s="265" t="s">
        <v>201</v>
      </c>
      <c r="B29" s="264"/>
      <c r="C29" s="264">
        <f>+C15-C28</f>
        <v>41377139</v>
      </c>
      <c r="D29" s="263">
        <f>+D15-D28</f>
        <v>0</v>
      </c>
      <c r="E29" s="263">
        <f>+E15-E28</f>
        <v>14053964</v>
      </c>
      <c r="F29" s="263">
        <f>+F15-F28</f>
        <v>-3000000</v>
      </c>
      <c r="G29" s="263">
        <f>+G15-G28</f>
        <v>3965</v>
      </c>
      <c r="H29" s="263"/>
      <c r="I29" s="262">
        <f>+I15-I28</f>
        <v>866535</v>
      </c>
    </row>
    <row r="30" spans="1:9" ht="30" customHeight="1">
      <c r="A30" s="310"/>
      <c r="B30" s="310"/>
      <c r="C30" s="310"/>
      <c r="D30" s="310"/>
      <c r="E30" s="310"/>
      <c r="F30" s="310"/>
      <c r="G30" s="310"/>
    </row>
    <row r="31" spans="1:9" ht="24.95" customHeight="1"/>
    <row r="32" spans="1:9" s="242" customFormat="1" ht="24.95" customHeight="1"/>
    <row r="33" s="242" customFormat="1" ht="24.95" customHeight="1"/>
    <row r="34" s="242" customFormat="1" ht="24.95" customHeight="1"/>
    <row r="35" s="242" customFormat="1" ht="24.95" customHeight="1"/>
    <row r="36" s="242" customFormat="1" ht="24.95" customHeight="1"/>
    <row r="37" s="242" customFormat="1" ht="24.95" customHeight="1"/>
    <row r="38" s="242" customFormat="1" ht="24.95" customHeight="1"/>
    <row r="39" s="242" customFormat="1" ht="24.95" customHeight="1"/>
  </sheetData>
  <mergeCells count="13">
    <mergeCell ref="A30:G30"/>
    <mergeCell ref="A16:A17"/>
    <mergeCell ref="B16:C16"/>
    <mergeCell ref="D16:E16"/>
    <mergeCell ref="F16:G16"/>
    <mergeCell ref="H16:I16"/>
    <mergeCell ref="A1:I1"/>
    <mergeCell ref="A2:I2"/>
    <mergeCell ref="A3:A4"/>
    <mergeCell ref="B3:C3"/>
    <mergeCell ref="D3:E3"/>
    <mergeCell ref="F3:G3"/>
    <mergeCell ref="H3:I3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FE3DD-AEA8-43E5-9D9E-7617D9B690C3}">
  <dimension ref="A1:N39"/>
  <sheetViews>
    <sheetView topLeftCell="A16" workbookViewId="0">
      <selection activeCell="I26" sqref="I26"/>
    </sheetView>
  </sheetViews>
  <sheetFormatPr defaultRowHeight="13.5"/>
  <cols>
    <col min="1" max="2" width="7.375" style="7" bestFit="1" customWidth="1"/>
    <col min="3" max="3" width="16.75" style="7" bestFit="1" customWidth="1"/>
    <col min="4" max="4" width="16.625" style="6" customWidth="1"/>
    <col min="5" max="5" width="16.625" style="5" customWidth="1"/>
    <col min="6" max="6" width="16.625" style="4" customWidth="1"/>
    <col min="7" max="7" width="10.375" style="4" bestFit="1" customWidth="1"/>
    <col min="8" max="8" width="9" style="4"/>
    <col min="9" max="9" width="14.25" style="4" bestFit="1" customWidth="1"/>
    <col min="10" max="16384" width="9" style="4"/>
  </cols>
  <sheetData>
    <row r="1" spans="1:14" ht="43.5" customHeight="1">
      <c r="A1" s="311" t="s">
        <v>103</v>
      </c>
      <c r="B1" s="311"/>
      <c r="C1" s="311"/>
      <c r="D1" s="311"/>
      <c r="E1" s="311"/>
      <c r="F1" s="311"/>
      <c r="G1" s="311"/>
      <c r="H1" s="67"/>
      <c r="I1" s="67"/>
      <c r="J1" s="67"/>
      <c r="K1" s="67"/>
      <c r="L1" s="49"/>
      <c r="M1" s="49"/>
      <c r="N1" s="49"/>
    </row>
    <row r="2" spans="1:14" ht="13.5" customHeight="1">
      <c r="A2" s="312" t="s">
        <v>69</v>
      </c>
      <c r="B2" s="312"/>
      <c r="C2" s="312"/>
      <c r="D2" s="312"/>
      <c r="E2" s="312"/>
      <c r="F2" s="312"/>
      <c r="G2" s="312"/>
      <c r="H2" s="66"/>
      <c r="I2" s="66"/>
      <c r="J2" s="66"/>
      <c r="K2" s="66"/>
      <c r="L2" s="66"/>
      <c r="M2" s="66"/>
      <c r="N2" s="66"/>
    </row>
    <row r="3" spans="1:14" ht="24" customHeight="1" thickBot="1">
      <c r="A3" s="313" t="s">
        <v>102</v>
      </c>
      <c r="B3" s="313"/>
    </row>
    <row r="4" spans="1:14" ht="17.25" customHeight="1">
      <c r="A4" s="314" t="s">
        <v>101</v>
      </c>
      <c r="B4" s="315"/>
      <c r="C4" s="316"/>
      <c r="D4" s="320" t="s">
        <v>93</v>
      </c>
      <c r="E4" s="321"/>
      <c r="F4" s="322" t="s">
        <v>92</v>
      </c>
      <c r="G4" s="323"/>
    </row>
    <row r="5" spans="1:14" ht="18.95" customHeight="1" thickBot="1">
      <c r="A5" s="317"/>
      <c r="B5" s="318"/>
      <c r="C5" s="319"/>
      <c r="D5" s="48" t="s">
        <v>91</v>
      </c>
      <c r="E5" s="47" t="s">
        <v>90</v>
      </c>
      <c r="F5" s="46" t="s">
        <v>89</v>
      </c>
      <c r="G5" s="45" t="s">
        <v>88</v>
      </c>
    </row>
    <row r="6" spans="1:14" ht="18.600000000000001" customHeight="1">
      <c r="A6" s="324" t="s">
        <v>100</v>
      </c>
      <c r="B6" s="325"/>
      <c r="C6" s="326"/>
      <c r="D6" s="65">
        <v>46325682</v>
      </c>
      <c r="E6" s="64">
        <v>46325682</v>
      </c>
      <c r="F6" s="62">
        <f>+E6-D6</f>
        <v>0</v>
      </c>
      <c r="G6" s="61">
        <f>+E6/D6</f>
        <v>1</v>
      </c>
    </row>
    <row r="7" spans="1:14" ht="18.600000000000001" customHeight="1">
      <c r="A7" s="327" t="s">
        <v>99</v>
      </c>
      <c r="B7" s="328"/>
      <c r="C7" s="329"/>
      <c r="D7" s="28">
        <v>20000000</v>
      </c>
      <c r="E7" s="63">
        <v>14065000</v>
      </c>
      <c r="F7" s="62">
        <f>+E7-D7</f>
        <v>-5935000</v>
      </c>
      <c r="G7" s="61">
        <f>+E7/D7</f>
        <v>0.70325000000000004</v>
      </c>
    </row>
    <row r="8" spans="1:14" ht="18.600000000000001" customHeight="1" thickBot="1">
      <c r="A8" s="330" t="s">
        <v>98</v>
      </c>
      <c r="B8" s="331"/>
      <c r="C8" s="332"/>
      <c r="D8" s="60">
        <v>21674318</v>
      </c>
      <c r="E8" s="59">
        <v>231367</v>
      </c>
      <c r="F8" s="58">
        <f>+E8-D8</f>
        <v>-21442951</v>
      </c>
      <c r="G8" s="57">
        <f>+E8/D8</f>
        <v>1.0674707273373031E-2</v>
      </c>
    </row>
    <row r="9" spans="1:14" ht="18.600000000000001" customHeight="1" thickTop="1" thickBot="1">
      <c r="A9" s="333" t="s">
        <v>70</v>
      </c>
      <c r="B9" s="334"/>
      <c r="C9" s="335"/>
      <c r="D9" s="56">
        <f>SUM(D6:D8)</f>
        <v>88000000</v>
      </c>
      <c r="E9" s="55">
        <f>SUM(E6:E8)</f>
        <v>60622049</v>
      </c>
      <c r="F9" s="54">
        <f>+E9-D9</f>
        <v>-27377951</v>
      </c>
      <c r="G9" s="53">
        <f>+E9/D9</f>
        <v>0.68888692045454547</v>
      </c>
    </row>
    <row r="10" spans="1:14" ht="18.600000000000001" customHeight="1" thickBot="1">
      <c r="A10" s="336" t="s">
        <v>97</v>
      </c>
      <c r="B10" s="337"/>
      <c r="C10" s="52"/>
      <c r="D10" s="51"/>
      <c r="E10" s="50"/>
      <c r="F10" s="49"/>
    </row>
    <row r="11" spans="1:14" ht="18.600000000000001" customHeight="1">
      <c r="A11" s="338" t="s">
        <v>96</v>
      </c>
      <c r="B11" s="321" t="s">
        <v>95</v>
      </c>
      <c r="C11" s="341" t="s">
        <v>94</v>
      </c>
      <c r="D11" s="320" t="s">
        <v>93</v>
      </c>
      <c r="E11" s="321"/>
      <c r="F11" s="322" t="s">
        <v>92</v>
      </c>
      <c r="G11" s="323"/>
    </row>
    <row r="12" spans="1:14" ht="18.600000000000001" customHeight="1" thickBot="1">
      <c r="A12" s="339"/>
      <c r="B12" s="340"/>
      <c r="C12" s="342"/>
      <c r="D12" s="48" t="s">
        <v>91</v>
      </c>
      <c r="E12" s="47" t="s">
        <v>90</v>
      </c>
      <c r="F12" s="46" t="s">
        <v>89</v>
      </c>
      <c r="G12" s="45" t="s">
        <v>88</v>
      </c>
    </row>
    <row r="13" spans="1:14" ht="18.600000000000001" customHeight="1">
      <c r="A13" s="343" t="s">
        <v>87</v>
      </c>
      <c r="B13" s="346" t="s">
        <v>86</v>
      </c>
      <c r="C13" s="44" t="s">
        <v>85</v>
      </c>
      <c r="D13" s="43">
        <v>0</v>
      </c>
      <c r="E13" s="42">
        <v>0</v>
      </c>
      <c r="F13" s="41">
        <f t="shared" ref="F13:F38" si="0">+E13-D13</f>
        <v>0</v>
      </c>
      <c r="G13" s="40"/>
    </row>
    <row r="14" spans="1:14" ht="18.600000000000001" customHeight="1">
      <c r="A14" s="344"/>
      <c r="B14" s="347"/>
      <c r="C14" s="39" t="s">
        <v>71</v>
      </c>
      <c r="D14" s="38">
        <f>+D13</f>
        <v>0</v>
      </c>
      <c r="E14" s="37">
        <f>SUM(E13)</f>
        <v>0</v>
      </c>
      <c r="F14" s="19">
        <f t="shared" si="0"/>
        <v>0</v>
      </c>
      <c r="G14" s="18"/>
    </row>
    <row r="15" spans="1:14" s="34" customFormat="1" ht="18.600000000000001" customHeight="1">
      <c r="A15" s="344"/>
      <c r="B15" s="348" t="s">
        <v>84</v>
      </c>
      <c r="C15" s="35" t="s">
        <v>16</v>
      </c>
      <c r="D15" s="21">
        <v>2000000</v>
      </c>
      <c r="E15" s="20">
        <v>1375900</v>
      </c>
      <c r="F15" s="19">
        <f t="shared" si="0"/>
        <v>-624100</v>
      </c>
      <c r="G15" s="18">
        <f t="shared" ref="G15:G21" si="1">+E15/D15</f>
        <v>0.68794999999999995</v>
      </c>
    </row>
    <row r="16" spans="1:14" s="34" customFormat="1" ht="18.600000000000001" customHeight="1">
      <c r="A16" s="344"/>
      <c r="B16" s="348"/>
      <c r="C16" s="26" t="s">
        <v>17</v>
      </c>
      <c r="D16" s="21">
        <v>1000000</v>
      </c>
      <c r="E16" s="20">
        <v>516200</v>
      </c>
      <c r="F16" s="19">
        <f t="shared" si="0"/>
        <v>-483800</v>
      </c>
      <c r="G16" s="18">
        <f t="shared" si="1"/>
        <v>0.51619999999999999</v>
      </c>
    </row>
    <row r="17" spans="1:7" s="36" customFormat="1" ht="18.600000000000001" customHeight="1">
      <c r="A17" s="344"/>
      <c r="B17" s="347"/>
      <c r="C17" s="25" t="s">
        <v>71</v>
      </c>
      <c r="D17" s="24">
        <f>SUM(D15:D16)</f>
        <v>3000000</v>
      </c>
      <c r="E17" s="23">
        <f>SUM(E15:E16)</f>
        <v>1892100</v>
      </c>
      <c r="F17" s="19">
        <f t="shared" si="0"/>
        <v>-1107900</v>
      </c>
      <c r="G17" s="18">
        <f t="shared" si="1"/>
        <v>0.63070000000000004</v>
      </c>
    </row>
    <row r="18" spans="1:7" s="34" customFormat="1" ht="18.600000000000001" customHeight="1">
      <c r="A18" s="344"/>
      <c r="B18" s="331" t="s">
        <v>83</v>
      </c>
      <c r="C18" s="35" t="s">
        <v>82</v>
      </c>
      <c r="D18" s="21">
        <v>100000</v>
      </c>
      <c r="E18" s="20">
        <v>0</v>
      </c>
      <c r="F18" s="19">
        <f t="shared" si="0"/>
        <v>-100000</v>
      </c>
      <c r="G18" s="18">
        <f t="shared" si="1"/>
        <v>0</v>
      </c>
    </row>
    <row r="19" spans="1:7" s="34" customFormat="1" ht="18.600000000000001" customHeight="1">
      <c r="A19" s="344"/>
      <c r="B19" s="349"/>
      <c r="C19" s="26" t="s">
        <v>81</v>
      </c>
      <c r="D19" s="21">
        <v>3000000</v>
      </c>
      <c r="E19" s="20">
        <v>1450200</v>
      </c>
      <c r="F19" s="19">
        <f t="shared" si="0"/>
        <v>-1549800</v>
      </c>
      <c r="G19" s="18">
        <f t="shared" si="1"/>
        <v>0.4834</v>
      </c>
    </row>
    <row r="20" spans="1:7" s="34" customFormat="1" ht="18.600000000000001" customHeight="1">
      <c r="A20" s="344"/>
      <c r="B20" s="349"/>
      <c r="C20" s="26" t="s">
        <v>80</v>
      </c>
      <c r="D20" s="21">
        <v>400000</v>
      </c>
      <c r="E20" s="20">
        <v>0</v>
      </c>
      <c r="F20" s="19">
        <f t="shared" si="0"/>
        <v>-400000</v>
      </c>
      <c r="G20" s="18">
        <f t="shared" si="1"/>
        <v>0</v>
      </c>
    </row>
    <row r="21" spans="1:7" s="34" customFormat="1" ht="18.600000000000001" customHeight="1">
      <c r="A21" s="344"/>
      <c r="B21" s="349"/>
      <c r="C21" s="26" t="s">
        <v>79</v>
      </c>
      <c r="D21" s="21">
        <v>5000000</v>
      </c>
      <c r="E21" s="20">
        <v>2616550</v>
      </c>
      <c r="F21" s="19">
        <f t="shared" si="0"/>
        <v>-2383450</v>
      </c>
      <c r="G21" s="18">
        <f t="shared" si="1"/>
        <v>0.52331000000000005</v>
      </c>
    </row>
    <row r="22" spans="1:7" s="34" customFormat="1" ht="18.600000000000001" customHeight="1">
      <c r="A22" s="344"/>
      <c r="B22" s="349"/>
      <c r="C22" s="26" t="s">
        <v>0</v>
      </c>
      <c r="D22" s="21">
        <v>0</v>
      </c>
      <c r="E22" s="20">
        <v>0</v>
      </c>
      <c r="F22" s="19">
        <f t="shared" si="0"/>
        <v>0</v>
      </c>
      <c r="G22" s="18"/>
    </row>
    <row r="23" spans="1:7" ht="18.600000000000001" customHeight="1">
      <c r="A23" s="344"/>
      <c r="B23" s="349"/>
      <c r="C23" s="26" t="s">
        <v>78</v>
      </c>
      <c r="D23" s="21">
        <v>1500000</v>
      </c>
      <c r="E23" s="20">
        <v>451880</v>
      </c>
      <c r="F23" s="19">
        <f t="shared" si="0"/>
        <v>-1048120</v>
      </c>
      <c r="G23" s="18">
        <f t="shared" ref="G23:G38" si="2">+E23/D23</f>
        <v>0.30125333333333332</v>
      </c>
    </row>
    <row r="24" spans="1:7" ht="18.600000000000001" customHeight="1">
      <c r="A24" s="344"/>
      <c r="B24" s="349"/>
      <c r="C24" s="26" t="s">
        <v>15</v>
      </c>
      <c r="D24" s="21">
        <v>2000000</v>
      </c>
      <c r="E24" s="20">
        <v>0</v>
      </c>
      <c r="F24" s="19">
        <f t="shared" si="0"/>
        <v>-2000000</v>
      </c>
      <c r="G24" s="18">
        <f t="shared" si="2"/>
        <v>0</v>
      </c>
    </row>
    <row r="25" spans="1:7" ht="18.600000000000001" customHeight="1">
      <c r="A25" s="345"/>
      <c r="B25" s="347"/>
      <c r="C25" s="25" t="s">
        <v>71</v>
      </c>
      <c r="D25" s="24">
        <f>SUM(D18:D24)</f>
        <v>12000000</v>
      </c>
      <c r="E25" s="23">
        <f>SUM(E18:E24)</f>
        <v>4518630</v>
      </c>
      <c r="F25" s="19">
        <f t="shared" si="0"/>
        <v>-7481370</v>
      </c>
      <c r="G25" s="18">
        <f t="shared" si="2"/>
        <v>0.37655250000000001</v>
      </c>
    </row>
    <row r="26" spans="1:7" ht="18.600000000000001" customHeight="1">
      <c r="A26" s="355" t="s">
        <v>77</v>
      </c>
      <c r="B26" s="331" t="s">
        <v>76</v>
      </c>
      <c r="C26" s="26" t="s">
        <v>76</v>
      </c>
      <c r="D26" s="21">
        <v>5000000</v>
      </c>
      <c r="E26" s="20">
        <v>990000</v>
      </c>
      <c r="F26" s="19">
        <f t="shared" si="0"/>
        <v>-4010000</v>
      </c>
      <c r="G26" s="18">
        <f t="shared" si="2"/>
        <v>0.19800000000000001</v>
      </c>
    </row>
    <row r="27" spans="1:7" ht="18.600000000000001" customHeight="1">
      <c r="A27" s="344"/>
      <c r="B27" s="349"/>
      <c r="C27" s="26" t="s">
        <v>14</v>
      </c>
      <c r="D27" s="21">
        <v>1000000</v>
      </c>
      <c r="E27" s="20">
        <v>0</v>
      </c>
      <c r="F27" s="19">
        <f t="shared" si="0"/>
        <v>-1000000</v>
      </c>
      <c r="G27" s="18">
        <f t="shared" si="2"/>
        <v>0</v>
      </c>
    </row>
    <row r="28" spans="1:7" ht="18.600000000000001" customHeight="1">
      <c r="A28" s="344"/>
      <c r="B28" s="349"/>
      <c r="C28" s="26" t="s">
        <v>13</v>
      </c>
      <c r="D28" s="21">
        <v>5000000</v>
      </c>
      <c r="E28" s="20">
        <v>543400</v>
      </c>
      <c r="F28" s="19">
        <f t="shared" si="0"/>
        <v>-4456600</v>
      </c>
      <c r="G28" s="18">
        <f t="shared" si="2"/>
        <v>0.10868</v>
      </c>
    </row>
    <row r="29" spans="1:7" ht="18.600000000000001" customHeight="1">
      <c r="A29" s="345"/>
      <c r="B29" s="347"/>
      <c r="C29" s="25" t="s">
        <v>71</v>
      </c>
      <c r="D29" s="24">
        <f>SUM(D26:D28)</f>
        <v>11000000</v>
      </c>
      <c r="E29" s="23">
        <f>SUM(E26:E28)</f>
        <v>1533400</v>
      </c>
      <c r="F29" s="19">
        <f t="shared" si="0"/>
        <v>-9466600</v>
      </c>
      <c r="G29" s="18">
        <f t="shared" si="2"/>
        <v>0.1394</v>
      </c>
    </row>
    <row r="30" spans="1:7" ht="18.600000000000001" customHeight="1">
      <c r="A30" s="330" t="s">
        <v>12</v>
      </c>
      <c r="B30" s="331" t="s">
        <v>12</v>
      </c>
      <c r="C30" s="33" t="s">
        <v>75</v>
      </c>
      <c r="D30" s="28">
        <v>2500000</v>
      </c>
      <c r="E30" s="32">
        <v>0</v>
      </c>
      <c r="F30" s="19">
        <f t="shared" si="0"/>
        <v>-2500000</v>
      </c>
      <c r="G30" s="18">
        <f t="shared" si="2"/>
        <v>0</v>
      </c>
    </row>
    <row r="31" spans="1:7" ht="18.600000000000001" customHeight="1">
      <c r="A31" s="344"/>
      <c r="B31" s="349"/>
      <c r="C31" s="31" t="s">
        <v>74</v>
      </c>
      <c r="D31" s="28">
        <v>12500000</v>
      </c>
      <c r="E31" s="30">
        <v>10940000</v>
      </c>
      <c r="F31" s="19">
        <f t="shared" si="0"/>
        <v>-1560000</v>
      </c>
      <c r="G31" s="18">
        <f t="shared" si="2"/>
        <v>0.87519999999999998</v>
      </c>
    </row>
    <row r="32" spans="1:7" ht="18.600000000000001" customHeight="1">
      <c r="A32" s="344"/>
      <c r="B32" s="349"/>
      <c r="C32" s="29" t="s">
        <v>73</v>
      </c>
      <c r="D32" s="28">
        <v>5000000</v>
      </c>
      <c r="E32" s="27">
        <v>360780</v>
      </c>
      <c r="F32" s="19">
        <f t="shared" si="0"/>
        <v>-4639220</v>
      </c>
      <c r="G32" s="18">
        <f t="shared" si="2"/>
        <v>7.2155999999999998E-2</v>
      </c>
    </row>
    <row r="33" spans="1:7" ht="18.600000000000001" customHeight="1">
      <c r="A33" s="345"/>
      <c r="B33" s="347"/>
      <c r="C33" s="25" t="s">
        <v>71</v>
      </c>
      <c r="D33" s="24">
        <f>SUM(D30:D32)</f>
        <v>20000000</v>
      </c>
      <c r="E33" s="23">
        <f>SUM(E30:E32)</f>
        <v>11300780</v>
      </c>
      <c r="F33" s="19">
        <f t="shared" si="0"/>
        <v>-8699220</v>
      </c>
      <c r="G33" s="18">
        <f t="shared" si="2"/>
        <v>0.56503899999999996</v>
      </c>
    </row>
    <row r="34" spans="1:7" ht="18.600000000000001" customHeight="1">
      <c r="A34" s="330" t="s">
        <v>72</v>
      </c>
      <c r="B34" s="331" t="s">
        <v>72</v>
      </c>
      <c r="C34" s="26" t="s">
        <v>72</v>
      </c>
      <c r="D34" s="21">
        <v>2000000</v>
      </c>
      <c r="E34" s="20">
        <v>0</v>
      </c>
      <c r="F34" s="19">
        <f t="shared" si="0"/>
        <v>-2000000</v>
      </c>
      <c r="G34" s="18">
        <f t="shared" si="2"/>
        <v>0</v>
      </c>
    </row>
    <row r="35" spans="1:7" ht="18.600000000000001" customHeight="1">
      <c r="A35" s="345"/>
      <c r="B35" s="347"/>
      <c r="C35" s="25" t="s">
        <v>71</v>
      </c>
      <c r="D35" s="24">
        <f>SUM(D34)</f>
        <v>2000000</v>
      </c>
      <c r="E35" s="23">
        <f>SUM(E34)</f>
        <v>0</v>
      </c>
      <c r="F35" s="19">
        <f t="shared" si="0"/>
        <v>-2000000</v>
      </c>
      <c r="G35" s="18">
        <f t="shared" si="2"/>
        <v>0</v>
      </c>
    </row>
    <row r="36" spans="1:7" ht="18.600000000000001" customHeight="1">
      <c r="A36" s="330" t="s">
        <v>11</v>
      </c>
      <c r="B36" s="331" t="s">
        <v>11</v>
      </c>
      <c r="C36" s="22" t="s">
        <v>11</v>
      </c>
      <c r="D36" s="21">
        <v>40000000</v>
      </c>
      <c r="E36" s="20">
        <v>0</v>
      </c>
      <c r="F36" s="19">
        <f t="shared" si="0"/>
        <v>-40000000</v>
      </c>
      <c r="G36" s="18">
        <f t="shared" si="2"/>
        <v>0</v>
      </c>
    </row>
    <row r="37" spans="1:7" ht="18.600000000000001" customHeight="1" thickBot="1">
      <c r="A37" s="350"/>
      <c r="B37" s="351"/>
      <c r="C37" s="17" t="s">
        <v>71</v>
      </c>
      <c r="D37" s="16">
        <f>SUM(D36)</f>
        <v>40000000</v>
      </c>
      <c r="E37" s="15">
        <f>SUM(E36)</f>
        <v>0</v>
      </c>
      <c r="F37" s="14">
        <f t="shared" si="0"/>
        <v>-40000000</v>
      </c>
      <c r="G37" s="13">
        <f t="shared" si="2"/>
        <v>0</v>
      </c>
    </row>
    <row r="38" spans="1:7" ht="33" customHeight="1" thickBot="1">
      <c r="A38" s="352" t="s">
        <v>70</v>
      </c>
      <c r="B38" s="353"/>
      <c r="C38" s="354"/>
      <c r="D38" s="12">
        <f>+D14+D17+D25+D29+D33+D35+D37</f>
        <v>88000000</v>
      </c>
      <c r="E38" s="11">
        <f>+E14+E17+E25+E29+E33+E35+E37</f>
        <v>19244910</v>
      </c>
      <c r="F38" s="10">
        <f t="shared" si="0"/>
        <v>-68755090</v>
      </c>
      <c r="G38" s="9">
        <f t="shared" si="2"/>
        <v>0.21869215909090908</v>
      </c>
    </row>
    <row r="39" spans="1:7" ht="45" customHeight="1">
      <c r="E39" s="8">
        <f>+E9-E38</f>
        <v>41377139</v>
      </c>
    </row>
  </sheetData>
  <mergeCells count="29">
    <mergeCell ref="A38:C38"/>
    <mergeCell ref="A26:A29"/>
    <mergeCell ref="B26:B29"/>
    <mergeCell ref="A30:A33"/>
    <mergeCell ref="B30:B33"/>
    <mergeCell ref="A34:A35"/>
    <mergeCell ref="B34:B35"/>
    <mergeCell ref="A13:A25"/>
    <mergeCell ref="B13:B14"/>
    <mergeCell ref="B15:B17"/>
    <mergeCell ref="B18:B25"/>
    <mergeCell ref="A36:A37"/>
    <mergeCell ref="B36:B37"/>
    <mergeCell ref="A11:A12"/>
    <mergeCell ref="B11:B12"/>
    <mergeCell ref="C11:C12"/>
    <mergeCell ref="D11:E11"/>
    <mergeCell ref="F11:G11"/>
    <mergeCell ref="A6:C6"/>
    <mergeCell ref="A7:C7"/>
    <mergeCell ref="A8:C8"/>
    <mergeCell ref="A9:C9"/>
    <mergeCell ref="A10:B10"/>
    <mergeCell ref="A1:G1"/>
    <mergeCell ref="A2:G2"/>
    <mergeCell ref="A3:B3"/>
    <mergeCell ref="A4:C5"/>
    <mergeCell ref="D4:E4"/>
    <mergeCell ref="F4:G4"/>
  </mergeCells>
  <phoneticPr fontId="1" type="noConversion"/>
  <pageMargins left="0.21" right="0.24" top="0.4" bottom="0.5" header="0.49" footer="0.5"/>
  <pageSetup paperSize="9" orientation="portrait" horizontalDpi="4294967293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61ECC-24C3-4963-8784-C93D4468171E}">
  <sheetPr>
    <tabColor theme="0"/>
  </sheetPr>
  <dimension ref="A1:O70"/>
  <sheetViews>
    <sheetView zoomScaleNormal="100" workbookViewId="0">
      <selection activeCell="V6" sqref="V6"/>
    </sheetView>
  </sheetViews>
  <sheetFormatPr defaultRowHeight="13.5"/>
  <cols>
    <col min="1" max="2" width="2.5" style="71" customWidth="1"/>
    <col min="3" max="3" width="14.25" style="77" customWidth="1"/>
    <col min="4" max="4" width="13.125" style="76" customWidth="1"/>
    <col min="5" max="5" width="13" style="75" customWidth="1"/>
    <col min="6" max="6" width="12.5" style="75" customWidth="1"/>
    <col min="7" max="7" width="7.5" style="74" customWidth="1"/>
    <col min="8" max="8" width="2.5" style="73" customWidth="1"/>
    <col min="9" max="9" width="2.5" style="72" customWidth="1"/>
    <col min="10" max="10" width="10.125" style="72" customWidth="1"/>
    <col min="11" max="12" width="13.625" style="71" customWidth="1"/>
    <col min="13" max="13" width="12.75" style="71" customWidth="1"/>
    <col min="14" max="14" width="8" style="70" customWidth="1"/>
    <col min="15" max="15" width="4.875" style="68" customWidth="1"/>
    <col min="16" max="16384" width="9" style="68"/>
  </cols>
  <sheetData>
    <row r="1" spans="1:15" ht="39.75" customHeight="1">
      <c r="A1" s="356" t="s">
        <v>142</v>
      </c>
      <c r="B1" s="356"/>
      <c r="C1" s="356"/>
      <c r="D1" s="356"/>
      <c r="E1" s="356"/>
      <c r="F1" s="356"/>
      <c r="G1" s="356"/>
      <c r="H1" s="356"/>
      <c r="I1" s="356"/>
      <c r="J1" s="356"/>
      <c r="K1" s="356"/>
      <c r="L1" s="356"/>
      <c r="M1" s="356"/>
      <c r="N1" s="356"/>
    </row>
    <row r="2" spans="1:15" ht="18.75" customHeight="1" thickBot="1">
      <c r="A2" s="357" t="s">
        <v>69</v>
      </c>
      <c r="B2" s="357"/>
      <c r="C2" s="357"/>
      <c r="D2" s="357"/>
      <c r="E2" s="357"/>
      <c r="F2" s="357"/>
      <c r="G2" s="357"/>
      <c r="H2" s="357"/>
      <c r="I2" s="357"/>
      <c r="J2" s="357"/>
      <c r="K2" s="357"/>
      <c r="L2" s="357"/>
      <c r="M2" s="357"/>
      <c r="N2" s="357"/>
      <c r="O2" s="130"/>
    </row>
    <row r="3" spans="1:15" ht="21.75" customHeight="1">
      <c r="A3" s="358" t="s">
        <v>57</v>
      </c>
      <c r="B3" s="359"/>
      <c r="C3" s="359"/>
      <c r="D3" s="359"/>
      <c r="E3" s="359"/>
      <c r="F3" s="359"/>
      <c r="G3" s="360"/>
      <c r="H3" s="361" t="s">
        <v>56</v>
      </c>
      <c r="I3" s="361"/>
      <c r="J3" s="361"/>
      <c r="K3" s="361"/>
      <c r="L3" s="361"/>
      <c r="M3" s="361"/>
      <c r="N3" s="362"/>
    </row>
    <row r="4" spans="1:15" ht="21" customHeight="1">
      <c r="A4" s="363" t="s">
        <v>55</v>
      </c>
      <c r="B4" s="365" t="s">
        <v>54</v>
      </c>
      <c r="C4" s="365" t="s">
        <v>53</v>
      </c>
      <c r="D4" s="367" t="s">
        <v>141</v>
      </c>
      <c r="E4" s="367" t="s">
        <v>68</v>
      </c>
      <c r="F4" s="369" t="s">
        <v>140</v>
      </c>
      <c r="G4" s="370"/>
      <c r="H4" s="371" t="s">
        <v>55</v>
      </c>
      <c r="I4" s="373" t="s">
        <v>54</v>
      </c>
      <c r="J4" s="373" t="s">
        <v>53</v>
      </c>
      <c r="K4" s="367" t="s">
        <v>141</v>
      </c>
      <c r="L4" s="367" t="s">
        <v>68</v>
      </c>
      <c r="M4" s="369" t="s">
        <v>140</v>
      </c>
      <c r="N4" s="370"/>
    </row>
    <row r="5" spans="1:15" ht="21" customHeight="1" thickBot="1">
      <c r="A5" s="364"/>
      <c r="B5" s="366"/>
      <c r="C5" s="366"/>
      <c r="D5" s="368"/>
      <c r="E5" s="368"/>
      <c r="F5" s="129" t="s">
        <v>139</v>
      </c>
      <c r="G5" s="128" t="s">
        <v>138</v>
      </c>
      <c r="H5" s="372"/>
      <c r="I5" s="374"/>
      <c r="J5" s="374"/>
      <c r="K5" s="375"/>
      <c r="L5" s="375"/>
      <c r="M5" s="127" t="s">
        <v>139</v>
      </c>
      <c r="N5" s="126" t="s">
        <v>138</v>
      </c>
    </row>
    <row r="6" spans="1:15" s="118" customFormat="1" ht="22.5" customHeight="1">
      <c r="A6" s="376" t="s">
        <v>52</v>
      </c>
      <c r="B6" s="377"/>
      <c r="C6" s="377"/>
      <c r="D6" s="125">
        <f>+D7+D12+D19+D24+D30+D34+D38+D43</f>
        <v>810000000</v>
      </c>
      <c r="E6" s="124">
        <f>+E7+E12+E19+E24+E30+E34+E38+E43</f>
        <v>743401667</v>
      </c>
      <c r="F6" s="124">
        <f t="shared" ref="F6:F23" si="0">+E6-D6</f>
        <v>-66598333</v>
      </c>
      <c r="G6" s="123">
        <f>+E6/D6</f>
        <v>0.91777983580246913</v>
      </c>
      <c r="H6" s="378" t="s">
        <v>52</v>
      </c>
      <c r="I6" s="379"/>
      <c r="J6" s="379"/>
      <c r="K6" s="122">
        <f>+K7+K27+K32+K41+K44+K47+K51+K54</f>
        <v>810000000</v>
      </c>
      <c r="L6" s="122">
        <f>+L7+L27+L32+L41+L44+L47+L51+L54</f>
        <v>729347703</v>
      </c>
      <c r="M6" s="122">
        <f>+M7+M27+M32+M41+M44+M47+M51+M54</f>
        <v>-80652297</v>
      </c>
      <c r="N6" s="121">
        <f t="shared" ref="N6:N38" si="1">+L6/K6</f>
        <v>0.900429262962963</v>
      </c>
    </row>
    <row r="7" spans="1:15" ht="22.5" customHeight="1">
      <c r="A7" s="380" t="s">
        <v>10</v>
      </c>
      <c r="B7" s="381"/>
      <c r="C7" s="381"/>
      <c r="D7" s="3">
        <f>+D8</f>
        <v>134000000</v>
      </c>
      <c r="E7" s="3">
        <f>+E8</f>
        <v>125157070</v>
      </c>
      <c r="F7" s="99">
        <f t="shared" si="0"/>
        <v>-8842930</v>
      </c>
      <c r="G7" s="97">
        <f>+E7/D7</f>
        <v>0.9340079850746269</v>
      </c>
      <c r="H7" s="382" t="s">
        <v>51</v>
      </c>
      <c r="I7" s="383"/>
      <c r="J7" s="383"/>
      <c r="K7" s="88">
        <f>+K8+K17+K21</f>
        <v>673910000</v>
      </c>
      <c r="L7" s="88">
        <f>+L8+L17+L21</f>
        <v>628483123</v>
      </c>
      <c r="M7" s="120">
        <f>+M8+M17+M21</f>
        <v>-45426877</v>
      </c>
      <c r="N7" s="86">
        <f t="shared" si="1"/>
        <v>0.93259207164161384</v>
      </c>
    </row>
    <row r="8" spans="1:15" ht="22.5" customHeight="1">
      <c r="A8" s="384"/>
      <c r="B8" s="385" t="s">
        <v>50</v>
      </c>
      <c r="C8" s="385"/>
      <c r="D8" s="3">
        <f>+D9+D10+D11</f>
        <v>134000000</v>
      </c>
      <c r="E8" s="3">
        <f>+E9+E10+E11</f>
        <v>125157070</v>
      </c>
      <c r="F8" s="99">
        <f t="shared" si="0"/>
        <v>-8842930</v>
      </c>
      <c r="G8" s="97">
        <f>+E8/D8</f>
        <v>0.9340079850746269</v>
      </c>
      <c r="H8" s="386"/>
      <c r="I8" s="387" t="s">
        <v>49</v>
      </c>
      <c r="J8" s="387"/>
      <c r="K8" s="88">
        <f>+K9+K10+K11+K12+K13+K14+K15+K16</f>
        <v>600710000</v>
      </c>
      <c r="L8" s="88">
        <f>+L10+L9+L12+L11+L14+L13+L16+L15</f>
        <v>573655380</v>
      </c>
      <c r="M8" s="87">
        <f t="shared" ref="M8:M42" si="2">+L8-K8</f>
        <v>-27054620</v>
      </c>
      <c r="N8" s="86">
        <f t="shared" si="1"/>
        <v>0.95496226132409978</v>
      </c>
    </row>
    <row r="9" spans="1:15" ht="22.5" customHeight="1">
      <c r="A9" s="384"/>
      <c r="B9" s="385"/>
      <c r="C9" s="119" t="s">
        <v>48</v>
      </c>
      <c r="D9" s="91">
        <v>83000000</v>
      </c>
      <c r="E9" s="91">
        <v>79539170</v>
      </c>
      <c r="F9" s="99">
        <f t="shared" si="0"/>
        <v>-3460830</v>
      </c>
      <c r="G9" s="97">
        <f>+E9/D9</f>
        <v>0.95830325301204822</v>
      </c>
      <c r="H9" s="386"/>
      <c r="I9" s="387"/>
      <c r="J9" s="113" t="s">
        <v>137</v>
      </c>
      <c r="K9" s="91">
        <v>306480000</v>
      </c>
      <c r="L9" s="91">
        <v>305853600</v>
      </c>
      <c r="M9" s="87">
        <f t="shared" si="2"/>
        <v>-626400</v>
      </c>
      <c r="N9" s="86">
        <f t="shared" si="1"/>
        <v>0.997956147220047</v>
      </c>
    </row>
    <row r="10" spans="1:15" ht="22.5" customHeight="1">
      <c r="A10" s="384"/>
      <c r="B10" s="385"/>
      <c r="C10" s="119" t="s">
        <v>47</v>
      </c>
      <c r="D10" s="91">
        <v>51000000</v>
      </c>
      <c r="E10" s="91">
        <v>45617900</v>
      </c>
      <c r="F10" s="99">
        <f t="shared" si="0"/>
        <v>-5382100</v>
      </c>
      <c r="G10" s="97">
        <f>+E10/D10</f>
        <v>0.89446862745098044</v>
      </c>
      <c r="H10" s="386"/>
      <c r="I10" s="387"/>
      <c r="J10" s="113" t="s">
        <v>136</v>
      </c>
      <c r="K10" s="91">
        <v>99580000</v>
      </c>
      <c r="L10" s="91">
        <v>99576000</v>
      </c>
      <c r="M10" s="87">
        <f t="shared" si="2"/>
        <v>-4000</v>
      </c>
      <c r="N10" s="86">
        <f t="shared" si="1"/>
        <v>0.99995983129142396</v>
      </c>
    </row>
    <row r="11" spans="1:15" ht="22.5" customHeight="1">
      <c r="A11" s="384"/>
      <c r="B11" s="385"/>
      <c r="C11" s="119" t="s">
        <v>46</v>
      </c>
      <c r="D11" s="112">
        <v>0</v>
      </c>
      <c r="E11" s="3">
        <v>0</v>
      </c>
      <c r="F11" s="99">
        <f t="shared" si="0"/>
        <v>0</v>
      </c>
      <c r="G11" s="97"/>
      <c r="H11" s="386"/>
      <c r="I11" s="387"/>
      <c r="J11" s="113" t="s">
        <v>135</v>
      </c>
      <c r="K11" s="91">
        <v>79270000</v>
      </c>
      <c r="L11" s="91">
        <v>69849110</v>
      </c>
      <c r="M11" s="87">
        <f t="shared" si="2"/>
        <v>-9420890</v>
      </c>
      <c r="N11" s="86">
        <f t="shared" si="1"/>
        <v>0.8811544089819604</v>
      </c>
    </row>
    <row r="12" spans="1:15" ht="22.5" customHeight="1">
      <c r="A12" s="380" t="s">
        <v>9</v>
      </c>
      <c r="B12" s="381"/>
      <c r="C12" s="381"/>
      <c r="D12" s="1">
        <f>+D13</f>
        <v>30000000</v>
      </c>
      <c r="E12" s="101">
        <f>+E13</f>
        <v>23208950</v>
      </c>
      <c r="F12" s="99">
        <f t="shared" si="0"/>
        <v>-6791050</v>
      </c>
      <c r="G12" s="97">
        <f>+E12/D12</f>
        <v>0.77363166666666672</v>
      </c>
      <c r="H12" s="386"/>
      <c r="I12" s="387"/>
      <c r="J12" s="113" t="s">
        <v>134</v>
      </c>
      <c r="K12" s="91">
        <v>20700000</v>
      </c>
      <c r="L12" s="91">
        <v>17576000</v>
      </c>
      <c r="M12" s="87">
        <f t="shared" si="2"/>
        <v>-3124000</v>
      </c>
      <c r="N12" s="86">
        <f t="shared" si="1"/>
        <v>0.84908212560386476</v>
      </c>
    </row>
    <row r="13" spans="1:15" ht="22.5" customHeight="1">
      <c r="A13" s="388"/>
      <c r="B13" s="389" t="s">
        <v>9</v>
      </c>
      <c r="C13" s="389"/>
      <c r="D13" s="1">
        <f>+D14+D15+D16+D17+D18</f>
        <v>30000000</v>
      </c>
      <c r="E13" s="101">
        <f>+E14+E15+E16+E17+E18</f>
        <v>23208950</v>
      </c>
      <c r="F13" s="99">
        <f t="shared" si="0"/>
        <v>-6791050</v>
      </c>
      <c r="G13" s="97">
        <f>+E13/D13</f>
        <v>0.77363166666666672</v>
      </c>
      <c r="H13" s="386"/>
      <c r="I13" s="387"/>
      <c r="J13" s="113" t="s">
        <v>133</v>
      </c>
      <c r="K13" s="91">
        <v>32150000</v>
      </c>
      <c r="L13" s="91">
        <v>31525900</v>
      </c>
      <c r="M13" s="87">
        <f t="shared" si="2"/>
        <v>-624100</v>
      </c>
      <c r="N13" s="86">
        <f t="shared" si="1"/>
        <v>0.98058786936236397</v>
      </c>
      <c r="O13" s="69"/>
    </row>
    <row r="14" spans="1:15" ht="22.5" customHeight="1">
      <c r="A14" s="388"/>
      <c r="B14" s="389"/>
      <c r="C14" s="92" t="s">
        <v>45</v>
      </c>
      <c r="D14" s="101">
        <v>0</v>
      </c>
      <c r="E14" s="101">
        <v>0</v>
      </c>
      <c r="F14" s="99">
        <f t="shared" si="0"/>
        <v>0</v>
      </c>
      <c r="G14" s="97"/>
      <c r="H14" s="386"/>
      <c r="I14" s="387"/>
      <c r="J14" s="113" t="s">
        <v>132</v>
      </c>
      <c r="K14" s="91">
        <v>10030000</v>
      </c>
      <c r="L14" s="91">
        <v>9912880</v>
      </c>
      <c r="M14" s="87">
        <f t="shared" si="2"/>
        <v>-117120</v>
      </c>
      <c r="N14" s="86">
        <f t="shared" si="1"/>
        <v>0.98832303090727813</v>
      </c>
      <c r="O14" s="69"/>
    </row>
    <row r="15" spans="1:15" ht="22.5" customHeight="1">
      <c r="A15" s="388"/>
      <c r="B15" s="389"/>
      <c r="C15" s="92" t="s">
        <v>44</v>
      </c>
      <c r="D15" s="91">
        <v>15000000</v>
      </c>
      <c r="E15" s="91">
        <v>9731500</v>
      </c>
      <c r="F15" s="99">
        <f t="shared" si="0"/>
        <v>-5268500</v>
      </c>
      <c r="G15" s="97">
        <f>+E15/D15</f>
        <v>0.64876666666666671</v>
      </c>
      <c r="H15" s="386"/>
      <c r="I15" s="387"/>
      <c r="J15" s="113" t="s">
        <v>131</v>
      </c>
      <c r="K15" s="91">
        <v>40000000</v>
      </c>
      <c r="L15" s="91">
        <v>31377630</v>
      </c>
      <c r="M15" s="87">
        <f t="shared" si="2"/>
        <v>-8622370</v>
      </c>
      <c r="N15" s="86">
        <f t="shared" si="1"/>
        <v>0.78444075000000002</v>
      </c>
      <c r="O15" s="69"/>
    </row>
    <row r="16" spans="1:15" ht="22.5" customHeight="1">
      <c r="A16" s="388"/>
      <c r="B16" s="389"/>
      <c r="C16" s="92" t="s">
        <v>43</v>
      </c>
      <c r="D16" s="91">
        <v>15000000</v>
      </c>
      <c r="E16" s="91">
        <v>13477450</v>
      </c>
      <c r="F16" s="99">
        <f t="shared" si="0"/>
        <v>-1522550</v>
      </c>
      <c r="G16" s="97">
        <f>+E16/D16</f>
        <v>0.89849666666666672</v>
      </c>
      <c r="H16" s="386"/>
      <c r="I16" s="387"/>
      <c r="J16" s="113" t="s">
        <v>130</v>
      </c>
      <c r="K16" s="91">
        <v>12500000</v>
      </c>
      <c r="L16" s="91">
        <v>7984260</v>
      </c>
      <c r="M16" s="87">
        <f t="shared" si="2"/>
        <v>-4515740</v>
      </c>
      <c r="N16" s="86">
        <f t="shared" si="1"/>
        <v>0.6387408</v>
      </c>
      <c r="O16" s="117"/>
    </row>
    <row r="17" spans="1:15" ht="22.5" customHeight="1">
      <c r="A17" s="388"/>
      <c r="B17" s="389"/>
      <c r="C17" s="92" t="s">
        <v>42</v>
      </c>
      <c r="D17" s="101"/>
      <c r="E17" s="101"/>
      <c r="F17" s="99">
        <f t="shared" si="0"/>
        <v>0</v>
      </c>
      <c r="G17" s="97"/>
      <c r="H17" s="386"/>
      <c r="I17" s="387" t="s">
        <v>41</v>
      </c>
      <c r="J17" s="387"/>
      <c r="K17" s="88">
        <f>+K18+K19+K20</f>
        <v>5200000</v>
      </c>
      <c r="L17" s="88">
        <f>+L18+L19+L20</f>
        <v>2311900</v>
      </c>
      <c r="M17" s="87">
        <f t="shared" si="2"/>
        <v>-2888100</v>
      </c>
      <c r="N17" s="86">
        <f t="shared" si="1"/>
        <v>0.44459615384615386</v>
      </c>
      <c r="O17" s="117"/>
    </row>
    <row r="18" spans="1:15" ht="22.5" customHeight="1">
      <c r="A18" s="388"/>
      <c r="B18" s="389"/>
      <c r="C18" s="92"/>
      <c r="D18" s="1"/>
      <c r="E18" s="101"/>
      <c r="F18" s="99">
        <f t="shared" si="0"/>
        <v>0</v>
      </c>
      <c r="G18" s="97"/>
      <c r="H18" s="386"/>
      <c r="I18" s="387"/>
      <c r="J18" s="109" t="s">
        <v>16</v>
      </c>
      <c r="K18" s="91">
        <v>3000000</v>
      </c>
      <c r="L18" s="91">
        <v>1720000</v>
      </c>
      <c r="M18" s="87">
        <f t="shared" si="2"/>
        <v>-1280000</v>
      </c>
      <c r="N18" s="86">
        <f t="shared" si="1"/>
        <v>0.57333333333333336</v>
      </c>
      <c r="O18" s="117"/>
    </row>
    <row r="19" spans="1:15" ht="22.5" customHeight="1">
      <c r="A19" s="390" t="s">
        <v>40</v>
      </c>
      <c r="B19" s="367"/>
      <c r="C19" s="367"/>
      <c r="D19" s="3">
        <f>+D20</f>
        <v>25000000</v>
      </c>
      <c r="E19" s="3">
        <f>+E20</f>
        <v>2425000</v>
      </c>
      <c r="F19" s="99">
        <f t="shared" si="0"/>
        <v>-22575000</v>
      </c>
      <c r="G19" s="97">
        <f>+E19/D19</f>
        <v>9.7000000000000003E-2</v>
      </c>
      <c r="H19" s="386"/>
      <c r="I19" s="387"/>
      <c r="J19" s="109" t="s">
        <v>129</v>
      </c>
      <c r="K19" s="88">
        <v>1200000</v>
      </c>
      <c r="L19" s="88">
        <v>291900</v>
      </c>
      <c r="M19" s="87">
        <f t="shared" si="2"/>
        <v>-908100</v>
      </c>
      <c r="N19" s="86">
        <f t="shared" si="1"/>
        <v>0.24324999999999999</v>
      </c>
      <c r="O19" s="117"/>
    </row>
    <row r="20" spans="1:15" ht="22.5" customHeight="1">
      <c r="A20" s="391"/>
      <c r="B20" s="392" t="s">
        <v>39</v>
      </c>
      <c r="C20" s="392"/>
      <c r="D20" s="1">
        <f>+D21+D22+D23</f>
        <v>25000000</v>
      </c>
      <c r="E20" s="101">
        <f>+E21+E22+E23</f>
        <v>2425000</v>
      </c>
      <c r="F20" s="99">
        <f t="shared" si="0"/>
        <v>-22575000</v>
      </c>
      <c r="G20" s="97">
        <f>+E20/D20</f>
        <v>9.7000000000000003E-2</v>
      </c>
      <c r="H20" s="386"/>
      <c r="I20" s="387"/>
      <c r="J20" s="109" t="s">
        <v>17</v>
      </c>
      <c r="K20" s="91">
        <v>1000000</v>
      </c>
      <c r="L20" s="91">
        <v>300000</v>
      </c>
      <c r="M20" s="87">
        <f t="shared" si="2"/>
        <v>-700000</v>
      </c>
      <c r="N20" s="86">
        <f t="shared" si="1"/>
        <v>0.3</v>
      </c>
      <c r="O20" s="116"/>
    </row>
    <row r="21" spans="1:15" ht="22.5" customHeight="1">
      <c r="A21" s="391"/>
      <c r="B21" s="393"/>
      <c r="C21" s="92" t="s">
        <v>38</v>
      </c>
      <c r="D21" s="91">
        <v>10000000</v>
      </c>
      <c r="E21" s="91">
        <v>1000000</v>
      </c>
      <c r="F21" s="99">
        <f t="shared" si="0"/>
        <v>-9000000</v>
      </c>
      <c r="G21" s="97">
        <f>+E21/D21</f>
        <v>0.1</v>
      </c>
      <c r="H21" s="386"/>
      <c r="I21" s="387" t="s">
        <v>36</v>
      </c>
      <c r="J21" s="387"/>
      <c r="K21" s="88">
        <f>+K22+K23+K24+K25+K26</f>
        <v>68000000</v>
      </c>
      <c r="L21" s="88">
        <f>+L22+L23+L24+L25+L26</f>
        <v>52515843</v>
      </c>
      <c r="M21" s="87">
        <f t="shared" si="2"/>
        <v>-15484157</v>
      </c>
      <c r="N21" s="86">
        <f t="shared" si="1"/>
        <v>0.77229180882352944</v>
      </c>
      <c r="O21" s="115"/>
    </row>
    <row r="22" spans="1:15" ht="22.5" customHeight="1">
      <c r="A22" s="391"/>
      <c r="B22" s="393"/>
      <c r="C22" s="92" t="s">
        <v>37</v>
      </c>
      <c r="D22" s="91">
        <v>15000000</v>
      </c>
      <c r="E22" s="91">
        <v>1425000</v>
      </c>
      <c r="F22" s="99">
        <f t="shared" si="0"/>
        <v>-13575000</v>
      </c>
      <c r="G22" s="97">
        <f>+E22/D22</f>
        <v>9.5000000000000001E-2</v>
      </c>
      <c r="H22" s="386"/>
      <c r="I22" s="387"/>
      <c r="J22" s="109" t="s">
        <v>35</v>
      </c>
      <c r="K22" s="91">
        <v>5000000</v>
      </c>
      <c r="L22" s="91">
        <v>2072100</v>
      </c>
      <c r="M22" s="87">
        <f t="shared" si="2"/>
        <v>-2927900</v>
      </c>
      <c r="N22" s="86">
        <f t="shared" si="1"/>
        <v>0.41442000000000001</v>
      </c>
      <c r="O22" s="115"/>
    </row>
    <row r="23" spans="1:15" ht="22.5" customHeight="1">
      <c r="A23" s="391"/>
      <c r="B23" s="393"/>
      <c r="C23" s="92"/>
      <c r="D23" s="3"/>
      <c r="E23" s="3"/>
      <c r="F23" s="99">
        <f t="shared" si="0"/>
        <v>0</v>
      </c>
      <c r="G23" s="97"/>
      <c r="H23" s="386"/>
      <c r="I23" s="387"/>
      <c r="J23" s="109" t="s">
        <v>34</v>
      </c>
      <c r="K23" s="91">
        <v>10000000</v>
      </c>
      <c r="L23" s="91">
        <v>8796971</v>
      </c>
      <c r="M23" s="87">
        <f t="shared" si="2"/>
        <v>-1203029</v>
      </c>
      <c r="N23" s="86">
        <f t="shared" si="1"/>
        <v>0.87969710000000001</v>
      </c>
      <c r="O23" s="115"/>
    </row>
    <row r="24" spans="1:15" ht="22.5" customHeight="1">
      <c r="A24" s="382" t="s">
        <v>8</v>
      </c>
      <c r="B24" s="383"/>
      <c r="C24" s="383"/>
      <c r="D24" s="3">
        <f>+D25</f>
        <v>577000000</v>
      </c>
      <c r="E24" s="3">
        <f>+E25</f>
        <v>561242670</v>
      </c>
      <c r="F24" s="3">
        <f>+F25</f>
        <v>-15757330</v>
      </c>
      <c r="G24" s="97">
        <f t="shared" ref="G24:G29" si="3">+E24/D24</f>
        <v>0.9726909358752166</v>
      </c>
      <c r="H24" s="386"/>
      <c r="I24" s="387"/>
      <c r="J24" s="109" t="s">
        <v>128</v>
      </c>
      <c r="K24" s="91">
        <v>21000000</v>
      </c>
      <c r="L24" s="91">
        <v>19361488</v>
      </c>
      <c r="M24" s="87">
        <f t="shared" si="2"/>
        <v>-1638512</v>
      </c>
      <c r="N24" s="86">
        <f t="shared" si="1"/>
        <v>0.92197561904761904</v>
      </c>
      <c r="O24" s="115"/>
    </row>
    <row r="25" spans="1:15" ht="22.5" customHeight="1">
      <c r="A25" s="394"/>
      <c r="B25" s="397" t="s">
        <v>8</v>
      </c>
      <c r="C25" s="398"/>
      <c r="D25" s="91">
        <f>+D26+D27+D28+D29</f>
        <v>577000000</v>
      </c>
      <c r="E25" s="91">
        <f>+E26+E27+E28+E29</f>
        <v>561242670</v>
      </c>
      <c r="F25" s="91">
        <f>+F26+F27+F28+F29</f>
        <v>-15757330</v>
      </c>
      <c r="G25" s="97">
        <f t="shared" si="3"/>
        <v>0.9726909358752166</v>
      </c>
      <c r="H25" s="386"/>
      <c r="I25" s="387"/>
      <c r="J25" s="109" t="s">
        <v>0</v>
      </c>
      <c r="K25" s="91">
        <v>2000000</v>
      </c>
      <c r="L25" s="91">
        <v>484784</v>
      </c>
      <c r="M25" s="87">
        <f t="shared" si="2"/>
        <v>-1515216</v>
      </c>
      <c r="N25" s="86">
        <f t="shared" si="1"/>
        <v>0.242392</v>
      </c>
    </row>
    <row r="26" spans="1:15" ht="22.5" customHeight="1">
      <c r="A26" s="395"/>
      <c r="B26" s="387"/>
      <c r="C26" s="109" t="s">
        <v>127</v>
      </c>
      <c r="D26" s="91">
        <v>450000000</v>
      </c>
      <c r="E26" s="91">
        <v>439535510</v>
      </c>
      <c r="F26" s="99">
        <f t="shared" ref="F26:F38" si="4">+E26-D26</f>
        <v>-10464490</v>
      </c>
      <c r="G26" s="97">
        <f t="shared" si="3"/>
        <v>0.97674557777777782</v>
      </c>
      <c r="H26" s="386"/>
      <c r="I26" s="387"/>
      <c r="J26" s="109" t="s">
        <v>15</v>
      </c>
      <c r="K26" s="91">
        <v>30000000</v>
      </c>
      <c r="L26" s="91">
        <v>21800500</v>
      </c>
      <c r="M26" s="87">
        <f t="shared" si="2"/>
        <v>-8199500</v>
      </c>
      <c r="N26" s="86">
        <f t="shared" si="1"/>
        <v>0.72668333333333335</v>
      </c>
    </row>
    <row r="27" spans="1:15" ht="22.5" customHeight="1">
      <c r="A27" s="395"/>
      <c r="B27" s="387"/>
      <c r="C27" s="109" t="s">
        <v>126</v>
      </c>
      <c r="D27" s="91">
        <v>2000000</v>
      </c>
      <c r="E27" s="93">
        <v>1386000</v>
      </c>
      <c r="F27" s="99">
        <f t="shared" si="4"/>
        <v>-614000</v>
      </c>
      <c r="G27" s="97">
        <f t="shared" si="3"/>
        <v>0.69299999999999995</v>
      </c>
      <c r="H27" s="382" t="s">
        <v>33</v>
      </c>
      <c r="I27" s="383"/>
      <c r="J27" s="383"/>
      <c r="K27" s="88">
        <f>+K28</f>
        <v>15000000</v>
      </c>
      <c r="L27" s="88">
        <f>+L28</f>
        <v>8190960</v>
      </c>
      <c r="M27" s="87">
        <f t="shared" si="2"/>
        <v>-6809040</v>
      </c>
      <c r="N27" s="86">
        <f t="shared" si="1"/>
        <v>0.54606399999999999</v>
      </c>
    </row>
    <row r="28" spans="1:15" ht="22.5" customHeight="1">
      <c r="A28" s="395"/>
      <c r="B28" s="387"/>
      <c r="C28" s="109" t="s">
        <v>125</v>
      </c>
      <c r="D28" s="91">
        <v>102000000</v>
      </c>
      <c r="E28" s="91">
        <v>98444550</v>
      </c>
      <c r="F28" s="99">
        <f t="shared" si="4"/>
        <v>-3555450</v>
      </c>
      <c r="G28" s="97">
        <f t="shared" si="3"/>
        <v>0.96514264705882358</v>
      </c>
      <c r="H28" s="386"/>
      <c r="I28" s="399" t="s">
        <v>32</v>
      </c>
      <c r="J28" s="399"/>
      <c r="K28" s="88">
        <f>+K29+K30+K31</f>
        <v>15000000</v>
      </c>
      <c r="L28" s="88">
        <f>+L29+L30+L31</f>
        <v>8190960</v>
      </c>
      <c r="M28" s="87">
        <f t="shared" si="2"/>
        <v>-6809040</v>
      </c>
      <c r="N28" s="86">
        <f t="shared" si="1"/>
        <v>0.54606399999999999</v>
      </c>
    </row>
    <row r="29" spans="1:15" ht="22.5" customHeight="1">
      <c r="A29" s="396"/>
      <c r="B29" s="387"/>
      <c r="C29" s="104" t="s">
        <v>124</v>
      </c>
      <c r="D29" s="91">
        <v>23000000</v>
      </c>
      <c r="E29" s="114">
        <v>21876610</v>
      </c>
      <c r="F29" s="99">
        <f t="shared" si="4"/>
        <v>-1123390</v>
      </c>
      <c r="G29" s="97">
        <f t="shared" si="3"/>
        <v>0.95115695652173915</v>
      </c>
      <c r="H29" s="386"/>
      <c r="I29" s="400"/>
      <c r="J29" s="92" t="s">
        <v>123</v>
      </c>
      <c r="K29" s="88">
        <v>2000000</v>
      </c>
      <c r="L29" s="91">
        <v>0</v>
      </c>
      <c r="M29" s="87">
        <f t="shared" si="2"/>
        <v>-2000000</v>
      </c>
      <c r="N29" s="86">
        <f t="shared" si="1"/>
        <v>0</v>
      </c>
    </row>
    <row r="30" spans="1:15" ht="22.5" customHeight="1">
      <c r="A30" s="401" t="s">
        <v>122</v>
      </c>
      <c r="B30" s="402"/>
      <c r="C30" s="403"/>
      <c r="D30" s="3">
        <f>+D31</f>
        <v>0</v>
      </c>
      <c r="E30" s="3">
        <f>+E31</f>
        <v>0</v>
      </c>
      <c r="F30" s="99">
        <f t="shared" si="4"/>
        <v>0</v>
      </c>
      <c r="G30" s="97"/>
      <c r="H30" s="386"/>
      <c r="I30" s="400"/>
      <c r="J30" s="113" t="s">
        <v>14</v>
      </c>
      <c r="K30" s="91">
        <v>3000000</v>
      </c>
      <c r="L30" s="91">
        <v>1141800</v>
      </c>
      <c r="M30" s="87">
        <f t="shared" si="2"/>
        <v>-1858200</v>
      </c>
      <c r="N30" s="86">
        <f t="shared" si="1"/>
        <v>0.38059999999999999</v>
      </c>
    </row>
    <row r="31" spans="1:15" ht="22.5" customHeight="1">
      <c r="A31" s="111"/>
      <c r="B31" s="397" t="s">
        <v>122</v>
      </c>
      <c r="C31" s="398"/>
      <c r="D31" s="3">
        <f>+D32+D33</f>
        <v>0</v>
      </c>
      <c r="E31" s="3">
        <f>+E32+E33</f>
        <v>0</v>
      </c>
      <c r="F31" s="99">
        <f t="shared" si="4"/>
        <v>0</v>
      </c>
      <c r="G31" s="97"/>
      <c r="H31" s="386"/>
      <c r="I31" s="400"/>
      <c r="J31" s="113" t="s">
        <v>121</v>
      </c>
      <c r="K31" s="88">
        <v>10000000</v>
      </c>
      <c r="L31" s="91">
        <v>7049160</v>
      </c>
      <c r="M31" s="87">
        <f t="shared" si="2"/>
        <v>-2950840</v>
      </c>
      <c r="N31" s="86">
        <f t="shared" si="1"/>
        <v>0.70491599999999999</v>
      </c>
    </row>
    <row r="32" spans="1:15" ht="22.5" customHeight="1">
      <c r="A32" s="108"/>
      <c r="B32" s="110"/>
      <c r="C32" s="92" t="s">
        <v>120</v>
      </c>
      <c r="D32" s="3">
        <v>0</v>
      </c>
      <c r="E32" s="3">
        <v>0</v>
      </c>
      <c r="F32" s="99">
        <f t="shared" si="4"/>
        <v>0</v>
      </c>
      <c r="G32" s="97"/>
      <c r="H32" s="382" t="s">
        <v>31</v>
      </c>
      <c r="I32" s="383"/>
      <c r="J32" s="383"/>
      <c r="K32" s="88">
        <f>+K33+K38</f>
        <v>95000000</v>
      </c>
      <c r="L32" s="88">
        <f>+L33+L38</f>
        <v>71710620</v>
      </c>
      <c r="M32" s="87">
        <f t="shared" si="2"/>
        <v>-23289380</v>
      </c>
      <c r="N32" s="86">
        <f t="shared" si="1"/>
        <v>0.75484863157894733</v>
      </c>
    </row>
    <row r="33" spans="1:14" ht="22.5" customHeight="1">
      <c r="A33" s="106"/>
      <c r="B33" s="105"/>
      <c r="C33" s="92" t="s">
        <v>119</v>
      </c>
      <c r="D33" s="3">
        <v>0</v>
      </c>
      <c r="E33" s="3">
        <v>0</v>
      </c>
      <c r="F33" s="99">
        <f t="shared" si="4"/>
        <v>0</v>
      </c>
      <c r="G33" s="97"/>
      <c r="H33" s="386"/>
      <c r="I33" s="387" t="s">
        <v>118</v>
      </c>
      <c r="J33" s="387"/>
      <c r="K33" s="88">
        <f>+K34+K35+K36+K37</f>
        <v>93000000</v>
      </c>
      <c r="L33" s="88">
        <f>+L34+L35+L36+L37</f>
        <v>70196120</v>
      </c>
      <c r="M33" s="87">
        <f t="shared" si="2"/>
        <v>-22803880</v>
      </c>
      <c r="N33" s="86">
        <f t="shared" si="1"/>
        <v>0.75479698924731187</v>
      </c>
    </row>
    <row r="34" spans="1:14" ht="22.5" customHeight="1">
      <c r="A34" s="401" t="s">
        <v>6</v>
      </c>
      <c r="B34" s="402"/>
      <c r="C34" s="403"/>
      <c r="D34" s="3">
        <f>+D35</f>
        <v>2500000</v>
      </c>
      <c r="E34" s="3">
        <f>+E35</f>
        <v>0</v>
      </c>
      <c r="F34" s="99">
        <f t="shared" si="4"/>
        <v>-2500000</v>
      </c>
      <c r="G34" s="97">
        <f>+E34/D34</f>
        <v>0</v>
      </c>
      <c r="H34" s="386"/>
      <c r="I34" s="387"/>
      <c r="J34" s="109" t="s">
        <v>30</v>
      </c>
      <c r="K34" s="91">
        <v>70000000</v>
      </c>
      <c r="L34" s="91">
        <v>53654450</v>
      </c>
      <c r="M34" s="87">
        <f t="shared" si="2"/>
        <v>-16345550</v>
      </c>
      <c r="N34" s="86">
        <f t="shared" si="1"/>
        <v>0.76649214285714284</v>
      </c>
    </row>
    <row r="35" spans="1:14" ht="22.5" customHeight="1">
      <c r="A35" s="111"/>
      <c r="B35" s="397" t="s">
        <v>6</v>
      </c>
      <c r="C35" s="398"/>
      <c r="D35" s="3">
        <f>+D36+D37</f>
        <v>2500000</v>
      </c>
      <c r="E35" s="3">
        <f>+E36+E37</f>
        <v>0</v>
      </c>
      <c r="F35" s="99">
        <f t="shared" si="4"/>
        <v>-2500000</v>
      </c>
      <c r="G35" s="97">
        <f>+E35/D35</f>
        <v>0</v>
      </c>
      <c r="H35" s="386"/>
      <c r="I35" s="387"/>
      <c r="J35" s="109" t="s">
        <v>117</v>
      </c>
      <c r="K35" s="91">
        <v>20000000</v>
      </c>
      <c r="L35" s="91">
        <v>15390170</v>
      </c>
      <c r="M35" s="87">
        <f t="shared" si="2"/>
        <v>-4609830</v>
      </c>
      <c r="N35" s="86">
        <f t="shared" si="1"/>
        <v>0.76950850000000004</v>
      </c>
    </row>
    <row r="36" spans="1:14" ht="22.5" customHeight="1">
      <c r="A36" s="108"/>
      <c r="B36" s="110"/>
      <c r="C36" s="92" t="s">
        <v>29</v>
      </c>
      <c r="D36" s="91">
        <v>2500000</v>
      </c>
      <c r="E36" s="91">
        <v>0</v>
      </c>
      <c r="F36" s="99">
        <f t="shared" si="4"/>
        <v>-2500000</v>
      </c>
      <c r="G36" s="97">
        <f>+E36/D36</f>
        <v>0</v>
      </c>
      <c r="H36" s="386"/>
      <c r="I36" s="387"/>
      <c r="J36" s="109" t="s">
        <v>28</v>
      </c>
      <c r="K36" s="91">
        <v>2000000</v>
      </c>
      <c r="L36" s="91">
        <v>701500</v>
      </c>
      <c r="M36" s="87">
        <f t="shared" si="2"/>
        <v>-1298500</v>
      </c>
      <c r="N36" s="86">
        <f t="shared" si="1"/>
        <v>0.35075000000000001</v>
      </c>
    </row>
    <row r="37" spans="1:14" s="78" customFormat="1" ht="22.5" customHeight="1">
      <c r="A37" s="106"/>
      <c r="B37" s="105"/>
      <c r="C37" s="109" t="s">
        <v>116</v>
      </c>
      <c r="D37" s="112">
        <v>0</v>
      </c>
      <c r="E37" s="3">
        <v>0</v>
      </c>
      <c r="F37" s="99">
        <f t="shared" si="4"/>
        <v>0</v>
      </c>
      <c r="G37" s="97"/>
      <c r="H37" s="386"/>
      <c r="I37" s="387"/>
      <c r="J37" s="109" t="s">
        <v>27</v>
      </c>
      <c r="K37" s="91">
        <v>1000000</v>
      </c>
      <c r="L37" s="91">
        <v>450000</v>
      </c>
      <c r="M37" s="87">
        <f t="shared" si="2"/>
        <v>-550000</v>
      </c>
      <c r="N37" s="86">
        <f t="shared" si="1"/>
        <v>0.45</v>
      </c>
    </row>
    <row r="38" spans="1:14" ht="22.5" customHeight="1">
      <c r="A38" s="401" t="s">
        <v>5</v>
      </c>
      <c r="B38" s="402"/>
      <c r="C38" s="403"/>
      <c r="D38" s="3">
        <f>+D39</f>
        <v>8813314</v>
      </c>
      <c r="E38" s="3">
        <f>+E39</f>
        <v>8813314</v>
      </c>
      <c r="F38" s="99">
        <f t="shared" si="4"/>
        <v>0</v>
      </c>
      <c r="G38" s="97">
        <f>+E38/D38</f>
        <v>1</v>
      </c>
      <c r="H38" s="386"/>
      <c r="I38" s="387" t="s">
        <v>115</v>
      </c>
      <c r="J38" s="387"/>
      <c r="K38" s="88">
        <f>+K39+K40</f>
        <v>2000000</v>
      </c>
      <c r="L38" s="88">
        <f>+L39+L40</f>
        <v>1514500</v>
      </c>
      <c r="M38" s="87">
        <f t="shared" si="2"/>
        <v>-485500</v>
      </c>
      <c r="N38" s="86">
        <f t="shared" si="1"/>
        <v>0.75724999999999998</v>
      </c>
    </row>
    <row r="39" spans="1:14" ht="22.5" customHeight="1">
      <c r="A39" s="111"/>
      <c r="B39" s="397" t="s">
        <v>5</v>
      </c>
      <c r="C39" s="398"/>
      <c r="D39" s="3">
        <f>+D40+D41+D42</f>
        <v>8813314</v>
      </c>
      <c r="E39" s="3">
        <f>+E40+E41+E42</f>
        <v>8813314</v>
      </c>
      <c r="F39" s="3">
        <f>+F40+F41+F42</f>
        <v>0</v>
      </c>
      <c r="G39" s="97">
        <f>+E39/D39</f>
        <v>1</v>
      </c>
      <c r="H39" s="386"/>
      <c r="I39" s="387"/>
      <c r="J39" s="109" t="s">
        <v>114</v>
      </c>
      <c r="K39" s="88"/>
      <c r="L39" s="88"/>
      <c r="M39" s="87">
        <f t="shared" si="2"/>
        <v>0</v>
      </c>
      <c r="N39" s="86"/>
    </row>
    <row r="40" spans="1:14" ht="22.5" customHeight="1">
      <c r="A40" s="108"/>
      <c r="B40" s="110"/>
      <c r="C40" s="92" t="s">
        <v>26</v>
      </c>
      <c r="D40" s="2">
        <v>4256366</v>
      </c>
      <c r="E40" s="91">
        <v>4256366</v>
      </c>
      <c r="F40" s="99">
        <f>+E40-D40</f>
        <v>0</v>
      </c>
      <c r="G40" s="97">
        <f>+E40/D40</f>
        <v>1</v>
      </c>
      <c r="H40" s="386"/>
      <c r="I40" s="387"/>
      <c r="J40" s="109" t="s">
        <v>25</v>
      </c>
      <c r="K40" s="91">
        <v>2000000</v>
      </c>
      <c r="L40" s="91">
        <v>1514500</v>
      </c>
      <c r="M40" s="87">
        <f t="shared" si="2"/>
        <v>-485500</v>
      </c>
      <c r="N40" s="86">
        <f>+L40/K40</f>
        <v>0.75724999999999998</v>
      </c>
    </row>
    <row r="41" spans="1:14" ht="22.5" customHeight="1">
      <c r="A41" s="108"/>
      <c r="B41" s="107"/>
      <c r="C41" s="104" t="s">
        <v>113</v>
      </c>
      <c r="D41" s="3">
        <v>0</v>
      </c>
      <c r="E41" s="91"/>
      <c r="F41" s="99">
        <f>+E41-D41</f>
        <v>0</v>
      </c>
      <c r="G41" s="97"/>
      <c r="H41" s="382" t="s">
        <v>12</v>
      </c>
      <c r="I41" s="383"/>
      <c r="J41" s="383"/>
      <c r="K41" s="88">
        <f>+K42</f>
        <v>0</v>
      </c>
      <c r="L41" s="88">
        <f>+L42</f>
        <v>0</v>
      </c>
      <c r="M41" s="87">
        <f t="shared" si="2"/>
        <v>0</v>
      </c>
      <c r="N41" s="86"/>
    </row>
    <row r="42" spans="1:14" ht="22.5" customHeight="1">
      <c r="A42" s="106"/>
      <c r="B42" s="105"/>
      <c r="C42" s="104" t="s">
        <v>112</v>
      </c>
      <c r="D42" s="2">
        <v>4556948</v>
      </c>
      <c r="E42" s="91">
        <v>4556948</v>
      </c>
      <c r="F42" s="93">
        <f>+E42-D42</f>
        <v>0</v>
      </c>
      <c r="G42" s="97">
        <f>+E42/D42</f>
        <v>1</v>
      </c>
      <c r="H42" s="415"/>
      <c r="I42" s="400" t="s">
        <v>111</v>
      </c>
      <c r="J42" s="400"/>
      <c r="K42" s="91"/>
      <c r="L42" s="88">
        <f>+L43</f>
        <v>0</v>
      </c>
      <c r="M42" s="87">
        <f t="shared" si="2"/>
        <v>0</v>
      </c>
      <c r="N42" s="86"/>
    </row>
    <row r="43" spans="1:14" ht="22.5" customHeight="1">
      <c r="A43" s="404" t="s">
        <v>107</v>
      </c>
      <c r="B43" s="405"/>
      <c r="C43" s="406"/>
      <c r="D43" s="1">
        <f>+D44</f>
        <v>32686686</v>
      </c>
      <c r="E43" s="101">
        <f>+E44</f>
        <v>22554663</v>
      </c>
      <c r="F43" s="99">
        <f>+E43-D43</f>
        <v>-10132023</v>
      </c>
      <c r="G43" s="97">
        <f>+E43/D43</f>
        <v>0.69002599406987908</v>
      </c>
      <c r="H43" s="415"/>
      <c r="I43" s="92"/>
      <c r="J43" s="103" t="s">
        <v>110</v>
      </c>
      <c r="K43" s="91"/>
      <c r="L43" s="91">
        <v>0</v>
      </c>
      <c r="M43" s="90"/>
      <c r="N43" s="86"/>
    </row>
    <row r="44" spans="1:14" ht="22.5" customHeight="1">
      <c r="A44" s="407"/>
      <c r="B44" s="410" t="s">
        <v>107</v>
      </c>
      <c r="C44" s="411"/>
      <c r="D44" s="1">
        <f>+D45+D46+D47+D48</f>
        <v>32686686</v>
      </c>
      <c r="E44" s="101">
        <f>+E45+E46+E47+E48</f>
        <v>22554663</v>
      </c>
      <c r="F44" s="101">
        <f>+F45+F46+F47+F48</f>
        <v>-10132023</v>
      </c>
      <c r="G44" s="97">
        <f>+E44/D44</f>
        <v>0.69002599406987908</v>
      </c>
      <c r="H44" s="382" t="s">
        <v>2</v>
      </c>
      <c r="I44" s="383"/>
      <c r="J44" s="383"/>
      <c r="K44" s="88">
        <f>+K45</f>
        <v>1000000</v>
      </c>
      <c r="L44" s="88">
        <f>+L45</f>
        <v>963000</v>
      </c>
      <c r="M44" s="87">
        <f t="shared" ref="M44:M52" si="5">+L44-K44</f>
        <v>-37000</v>
      </c>
      <c r="N44" s="86">
        <f t="shared" ref="N44:N49" si="6">+L44/K44</f>
        <v>0.96299999999999997</v>
      </c>
    </row>
    <row r="45" spans="1:14" ht="22.5" customHeight="1">
      <c r="A45" s="408"/>
      <c r="B45" s="412"/>
      <c r="C45" s="102" t="s">
        <v>109</v>
      </c>
      <c r="D45" s="91"/>
      <c r="E45" s="101"/>
      <c r="F45" s="99">
        <f>+E45-D45</f>
        <v>0</v>
      </c>
      <c r="G45" s="97"/>
      <c r="H45" s="416"/>
      <c r="I45" s="387" t="s">
        <v>2</v>
      </c>
      <c r="J45" s="387"/>
      <c r="K45" s="91">
        <f>+K46</f>
        <v>1000000</v>
      </c>
      <c r="L45" s="91">
        <f>+L46</f>
        <v>963000</v>
      </c>
      <c r="M45" s="87">
        <f t="shared" si="5"/>
        <v>-37000</v>
      </c>
      <c r="N45" s="86">
        <f t="shared" si="6"/>
        <v>0.96299999999999997</v>
      </c>
    </row>
    <row r="46" spans="1:14" ht="22.5" customHeight="1">
      <c r="A46" s="408"/>
      <c r="B46" s="413"/>
      <c r="C46" s="100" t="s">
        <v>108</v>
      </c>
      <c r="D46" s="91">
        <v>100000</v>
      </c>
      <c r="E46" s="91">
        <v>7160</v>
      </c>
      <c r="F46" s="99">
        <f>+E46-D46</f>
        <v>-92840</v>
      </c>
      <c r="G46" s="97">
        <f>+E46/D46</f>
        <v>7.1599999999999997E-2</v>
      </c>
      <c r="H46" s="416"/>
      <c r="I46" s="92"/>
      <c r="J46" s="92" t="s">
        <v>2</v>
      </c>
      <c r="K46" s="91">
        <v>1000000</v>
      </c>
      <c r="L46" s="91">
        <v>963000</v>
      </c>
      <c r="M46" s="87">
        <f t="shared" si="5"/>
        <v>-37000</v>
      </c>
      <c r="N46" s="86">
        <f t="shared" si="6"/>
        <v>0.96299999999999997</v>
      </c>
    </row>
    <row r="47" spans="1:14" ht="22.5" customHeight="1">
      <c r="A47" s="408"/>
      <c r="B47" s="413"/>
      <c r="C47" s="98" t="s">
        <v>24</v>
      </c>
      <c r="D47" s="91">
        <v>9000000</v>
      </c>
      <c r="E47" s="91">
        <v>9000000</v>
      </c>
      <c r="F47" s="93"/>
      <c r="G47" s="97">
        <f>+E47/D47</f>
        <v>1</v>
      </c>
      <c r="H47" s="382" t="s">
        <v>11</v>
      </c>
      <c r="I47" s="383"/>
      <c r="J47" s="383"/>
      <c r="K47" s="88">
        <f>+K48</f>
        <v>5090000</v>
      </c>
      <c r="L47" s="88">
        <f>+L48</f>
        <v>0</v>
      </c>
      <c r="M47" s="87">
        <f t="shared" si="5"/>
        <v>-5090000</v>
      </c>
      <c r="N47" s="86">
        <f t="shared" si="6"/>
        <v>0</v>
      </c>
    </row>
    <row r="48" spans="1:14" ht="22.5" customHeight="1" thickBot="1">
      <c r="A48" s="409"/>
      <c r="B48" s="414"/>
      <c r="C48" s="96" t="s">
        <v>107</v>
      </c>
      <c r="D48" s="82">
        <v>23586686</v>
      </c>
      <c r="E48" s="82">
        <v>13547503</v>
      </c>
      <c r="F48" s="95">
        <f>+E48-D48</f>
        <v>-10039183</v>
      </c>
      <c r="G48" s="94">
        <f>+E48/D48</f>
        <v>0.57437077001830605</v>
      </c>
      <c r="H48" s="415"/>
      <c r="I48" s="400" t="s">
        <v>23</v>
      </c>
      <c r="J48" s="400"/>
      <c r="K48" s="88">
        <f>+K49+K50</f>
        <v>5090000</v>
      </c>
      <c r="L48" s="88">
        <f>+L49</f>
        <v>0</v>
      </c>
      <c r="M48" s="87">
        <f t="shared" si="5"/>
        <v>-5090000</v>
      </c>
      <c r="N48" s="86">
        <f t="shared" si="6"/>
        <v>0</v>
      </c>
    </row>
    <row r="49" spans="4:14" ht="22.5" customHeight="1">
      <c r="H49" s="415"/>
      <c r="I49" s="400"/>
      <c r="J49" s="92" t="s">
        <v>11</v>
      </c>
      <c r="K49" s="88">
        <v>5090000</v>
      </c>
      <c r="L49" s="88"/>
      <c r="M49" s="87">
        <f t="shared" si="5"/>
        <v>-5090000</v>
      </c>
      <c r="N49" s="86">
        <f t="shared" si="6"/>
        <v>0</v>
      </c>
    </row>
    <row r="50" spans="4:14" ht="22.5" customHeight="1">
      <c r="H50" s="415"/>
      <c r="I50" s="400"/>
      <c r="J50" s="92" t="s">
        <v>22</v>
      </c>
      <c r="K50" s="93"/>
      <c r="L50" s="88"/>
      <c r="M50" s="87">
        <f t="shared" si="5"/>
        <v>0</v>
      </c>
      <c r="N50" s="86"/>
    </row>
    <row r="51" spans="4:14" ht="22.5" customHeight="1">
      <c r="H51" s="382" t="s">
        <v>21</v>
      </c>
      <c r="I51" s="383"/>
      <c r="J51" s="383"/>
      <c r="K51" s="88">
        <f>+K52</f>
        <v>10000000</v>
      </c>
      <c r="L51" s="88">
        <f>+L52</f>
        <v>10000000</v>
      </c>
      <c r="M51" s="87">
        <f t="shared" si="5"/>
        <v>0</v>
      </c>
      <c r="N51" s="86">
        <f t="shared" ref="N51:N56" si="7">+L51/K51</f>
        <v>1</v>
      </c>
    </row>
    <row r="52" spans="4:14" ht="22.5" customHeight="1">
      <c r="H52" s="386"/>
      <c r="I52" s="387" t="s">
        <v>20</v>
      </c>
      <c r="J52" s="387"/>
      <c r="K52" s="88">
        <f>+K53</f>
        <v>10000000</v>
      </c>
      <c r="L52" s="88">
        <f>+L53</f>
        <v>10000000</v>
      </c>
      <c r="M52" s="87">
        <f t="shared" si="5"/>
        <v>0</v>
      </c>
      <c r="N52" s="86">
        <f t="shared" si="7"/>
        <v>1</v>
      </c>
    </row>
    <row r="53" spans="4:14" ht="22.5" customHeight="1">
      <c r="D53" s="73"/>
      <c r="E53" s="71"/>
      <c r="F53" s="71"/>
      <c r="H53" s="386"/>
      <c r="I53" s="92"/>
      <c r="J53" s="92" t="s">
        <v>106</v>
      </c>
      <c r="K53" s="91">
        <v>10000000</v>
      </c>
      <c r="L53" s="91">
        <v>10000000</v>
      </c>
      <c r="M53" s="90"/>
      <c r="N53" s="86">
        <f t="shared" si="7"/>
        <v>1</v>
      </c>
    </row>
    <row r="54" spans="4:14" ht="22.5" customHeight="1">
      <c r="D54" s="73"/>
      <c r="E54" s="71"/>
      <c r="F54" s="71"/>
      <c r="H54" s="382" t="s">
        <v>19</v>
      </c>
      <c r="I54" s="383"/>
      <c r="J54" s="383"/>
      <c r="K54" s="88">
        <f>+K55</f>
        <v>10000000</v>
      </c>
      <c r="L54" s="88">
        <f>+L55</f>
        <v>10000000</v>
      </c>
      <c r="M54" s="87">
        <f>+L54-K54</f>
        <v>0</v>
      </c>
      <c r="N54" s="86">
        <f t="shared" si="7"/>
        <v>1</v>
      </c>
    </row>
    <row r="55" spans="4:14" ht="22.5" customHeight="1">
      <c r="D55" s="73"/>
      <c r="E55" s="71"/>
      <c r="F55" s="71"/>
      <c r="H55" s="89"/>
      <c r="I55" s="387" t="s">
        <v>105</v>
      </c>
      <c r="J55" s="387"/>
      <c r="K55" s="88">
        <f>+K56</f>
        <v>10000000</v>
      </c>
      <c r="L55" s="88">
        <f>+L56</f>
        <v>10000000</v>
      </c>
      <c r="M55" s="87">
        <f>+L55-K55</f>
        <v>0</v>
      </c>
      <c r="N55" s="86">
        <f t="shared" si="7"/>
        <v>1</v>
      </c>
    </row>
    <row r="56" spans="4:14" ht="22.5" customHeight="1" thickBot="1">
      <c r="D56" s="73"/>
      <c r="E56" s="71"/>
      <c r="F56" s="71"/>
      <c r="H56" s="85"/>
      <c r="I56" s="84"/>
      <c r="J56" s="83" t="s">
        <v>104</v>
      </c>
      <c r="K56" s="82">
        <v>10000000</v>
      </c>
      <c r="L56" s="82">
        <v>10000000</v>
      </c>
      <c r="M56" s="81"/>
      <c r="N56" s="80">
        <f t="shared" si="7"/>
        <v>1</v>
      </c>
    </row>
    <row r="57" spans="4:14" ht="22.5" customHeight="1">
      <c r="D57" s="73"/>
      <c r="E57" s="71"/>
      <c r="F57" s="71"/>
      <c r="H57" s="72"/>
    </row>
    <row r="58" spans="4:14" ht="22.5" customHeight="1">
      <c r="D58" s="73"/>
      <c r="E58" s="71"/>
      <c r="F58" s="71"/>
      <c r="H58" s="72"/>
    </row>
    <row r="59" spans="4:14" ht="22.5" customHeight="1">
      <c r="D59" s="73"/>
      <c r="E59" s="71"/>
      <c r="F59" s="71"/>
      <c r="H59" s="72"/>
    </row>
    <row r="60" spans="4:14" ht="22.5" customHeight="1">
      <c r="D60" s="73"/>
      <c r="E60" s="71"/>
      <c r="F60" s="71"/>
      <c r="H60" s="72"/>
    </row>
    <row r="61" spans="4:14">
      <c r="D61" s="73"/>
      <c r="E61" s="71"/>
      <c r="F61" s="71"/>
      <c r="H61" s="72"/>
    </row>
    <row r="62" spans="4:14">
      <c r="D62" s="73"/>
      <c r="E62" s="71"/>
      <c r="F62" s="71"/>
      <c r="H62" s="72"/>
    </row>
    <row r="63" spans="4:14">
      <c r="D63" s="73"/>
      <c r="E63" s="71"/>
      <c r="F63" s="71"/>
      <c r="H63" s="72"/>
    </row>
    <row r="64" spans="4:14">
      <c r="D64" s="73"/>
      <c r="E64" s="71"/>
      <c r="F64" s="71"/>
      <c r="H64" s="72"/>
    </row>
    <row r="65" spans="1:14">
      <c r="D65" s="73"/>
      <c r="E65" s="71"/>
      <c r="F65" s="71"/>
      <c r="G65" s="79"/>
      <c r="H65" s="72"/>
      <c r="J65" s="73"/>
    </row>
    <row r="66" spans="1:14" s="78" customFormat="1">
      <c r="A66" s="71"/>
      <c r="B66" s="71"/>
      <c r="C66" s="77"/>
      <c r="D66" s="73"/>
      <c r="E66" s="71"/>
      <c r="F66" s="71"/>
      <c r="G66" s="79"/>
      <c r="H66" s="72"/>
      <c r="I66" s="72"/>
      <c r="J66" s="73"/>
      <c r="K66" s="71"/>
      <c r="L66" s="71"/>
      <c r="M66" s="71"/>
      <c r="N66" s="70"/>
    </row>
    <row r="67" spans="1:14" s="78" customFormat="1">
      <c r="A67" s="71"/>
      <c r="B67" s="71"/>
      <c r="C67" s="77"/>
      <c r="D67" s="73"/>
      <c r="E67" s="71"/>
      <c r="F67" s="71"/>
      <c r="G67" s="79"/>
      <c r="H67" s="72"/>
      <c r="I67" s="72"/>
      <c r="J67" s="73"/>
      <c r="K67" s="71"/>
      <c r="L67" s="71"/>
      <c r="M67" s="71"/>
      <c r="N67" s="70"/>
    </row>
    <row r="68" spans="1:14" s="78" customFormat="1">
      <c r="A68" s="71"/>
      <c r="B68" s="71"/>
      <c r="C68" s="77"/>
      <c r="D68" s="73"/>
      <c r="E68" s="71"/>
      <c r="F68" s="71"/>
      <c r="G68" s="79"/>
      <c r="H68" s="72"/>
      <c r="I68" s="72"/>
      <c r="J68" s="73"/>
      <c r="K68" s="71"/>
      <c r="L68" s="71"/>
      <c r="M68" s="71"/>
      <c r="N68" s="70"/>
    </row>
    <row r="69" spans="1:14" s="78" customFormat="1">
      <c r="A69" s="71"/>
      <c r="B69" s="71"/>
      <c r="C69" s="77"/>
      <c r="D69" s="73"/>
      <c r="E69" s="71"/>
      <c r="F69" s="71"/>
      <c r="G69" s="79"/>
      <c r="H69" s="72"/>
      <c r="I69" s="72"/>
      <c r="J69" s="73"/>
      <c r="K69" s="71"/>
      <c r="L69" s="71"/>
      <c r="M69" s="71"/>
      <c r="N69" s="70"/>
    </row>
    <row r="70" spans="1:14" s="78" customFormat="1">
      <c r="A70" s="71"/>
      <c r="B70" s="71"/>
      <c r="C70" s="77"/>
      <c r="D70" s="73"/>
      <c r="E70" s="71"/>
      <c r="F70" s="71"/>
      <c r="G70" s="79"/>
      <c r="H70" s="72"/>
      <c r="I70" s="72"/>
      <c r="J70" s="73"/>
      <c r="K70" s="71"/>
      <c r="L70" s="71"/>
      <c r="M70" s="71"/>
      <c r="N70" s="70"/>
    </row>
  </sheetData>
  <mergeCells count="77">
    <mergeCell ref="H54:J54"/>
    <mergeCell ref="I55:J55"/>
    <mergeCell ref="H41:J41"/>
    <mergeCell ref="H42:H43"/>
    <mergeCell ref="I42:J42"/>
    <mergeCell ref="H51:J51"/>
    <mergeCell ref="H52:H53"/>
    <mergeCell ref="I52:J52"/>
    <mergeCell ref="A43:C43"/>
    <mergeCell ref="I45:J45"/>
    <mergeCell ref="A44:A48"/>
    <mergeCell ref="B44:C44"/>
    <mergeCell ref="B45:B48"/>
    <mergeCell ref="H47:J47"/>
    <mergeCell ref="H48:H50"/>
    <mergeCell ref="I48:J48"/>
    <mergeCell ref="I49:I50"/>
    <mergeCell ref="H44:J44"/>
    <mergeCell ref="H45:H46"/>
    <mergeCell ref="H32:J32"/>
    <mergeCell ref="H33:H40"/>
    <mergeCell ref="I33:J33"/>
    <mergeCell ref="A34:C34"/>
    <mergeCell ref="I34:I37"/>
    <mergeCell ref="B35:C35"/>
    <mergeCell ref="A38:C38"/>
    <mergeCell ref="B39:C39"/>
    <mergeCell ref="I39:I40"/>
    <mergeCell ref="I38:J38"/>
    <mergeCell ref="I21:J21"/>
    <mergeCell ref="I22:I26"/>
    <mergeCell ref="A24:C24"/>
    <mergeCell ref="A25:A29"/>
    <mergeCell ref="B25:C25"/>
    <mergeCell ref="B26:B29"/>
    <mergeCell ref="H27:J27"/>
    <mergeCell ref="H28:H31"/>
    <mergeCell ref="I28:J28"/>
    <mergeCell ref="I29:I31"/>
    <mergeCell ref="A30:C30"/>
    <mergeCell ref="B31:C31"/>
    <mergeCell ref="A8:A11"/>
    <mergeCell ref="B8:C8"/>
    <mergeCell ref="H8:H26"/>
    <mergeCell ref="I8:J8"/>
    <mergeCell ref="B9:B11"/>
    <mergeCell ref="I9:I16"/>
    <mergeCell ref="A12:C12"/>
    <mergeCell ref="A13:A18"/>
    <mergeCell ref="B13:C13"/>
    <mergeCell ref="B14:B18"/>
    <mergeCell ref="I17:J17"/>
    <mergeCell ref="I18:I20"/>
    <mergeCell ref="A19:C19"/>
    <mergeCell ref="A20:A23"/>
    <mergeCell ref="B20:C20"/>
    <mergeCell ref="B21:B23"/>
    <mergeCell ref="A6:C6"/>
    <mergeCell ref="H6:J6"/>
    <mergeCell ref="A7:C7"/>
    <mergeCell ref="H7:J7"/>
    <mergeCell ref="A1:N1"/>
    <mergeCell ref="A2:N2"/>
    <mergeCell ref="A3:G3"/>
    <mergeCell ref="H3:N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N4"/>
  </mergeCells>
  <phoneticPr fontId="1" type="noConversion"/>
  <pageMargins left="0.55118110236220474" right="0.19685039370078741" top="0.78740157480314965" bottom="0.78740157480314965" header="0.31496062992125984" footer="0.31496062992125984"/>
  <pageSetup paperSize="9" firstPageNumber="2" orientation="landscape" useFirstPageNumber="1" r:id="rId1"/>
  <headerFooter alignWithMargins="0">
    <oddFooter>&amp;R신명사랑채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86046-CC96-451E-95D2-14D833FA034C}">
  <sheetPr>
    <tabColor theme="0"/>
  </sheetPr>
  <dimension ref="A1:O70"/>
  <sheetViews>
    <sheetView topLeftCell="A4" zoomScaleNormal="100" workbookViewId="0">
      <selection activeCell="V11" sqref="V11"/>
    </sheetView>
  </sheetViews>
  <sheetFormatPr defaultRowHeight="13.5"/>
  <cols>
    <col min="1" max="2" width="2.5" style="71" customWidth="1"/>
    <col min="3" max="3" width="14.25" style="77" customWidth="1"/>
    <col min="4" max="4" width="13.125" style="76" customWidth="1"/>
    <col min="5" max="5" width="13" style="75" customWidth="1"/>
    <col min="6" max="6" width="12.5" style="75" customWidth="1"/>
    <col min="7" max="7" width="7.5" style="74" customWidth="1"/>
    <col min="8" max="8" width="2.5" style="73" customWidth="1"/>
    <col min="9" max="9" width="2.5" style="72" customWidth="1"/>
    <col min="10" max="10" width="10.125" style="72" customWidth="1"/>
    <col min="11" max="12" width="13.625" style="71" customWidth="1"/>
    <col min="13" max="13" width="12.75" style="71" customWidth="1"/>
    <col min="14" max="14" width="8" style="70" customWidth="1"/>
    <col min="15" max="15" width="4.875" style="68" customWidth="1"/>
    <col min="16" max="16384" width="9" style="68"/>
  </cols>
  <sheetData>
    <row r="1" spans="1:15" ht="39.75" customHeight="1">
      <c r="A1" s="356" t="s">
        <v>145</v>
      </c>
      <c r="B1" s="356"/>
      <c r="C1" s="356"/>
      <c r="D1" s="356"/>
      <c r="E1" s="356"/>
      <c r="F1" s="356"/>
      <c r="G1" s="356"/>
      <c r="H1" s="356"/>
      <c r="I1" s="356"/>
      <c r="J1" s="356"/>
      <c r="K1" s="356"/>
      <c r="L1" s="356"/>
      <c r="M1" s="356"/>
      <c r="N1" s="356"/>
    </row>
    <row r="2" spans="1:15" ht="18.75" customHeight="1" thickBot="1">
      <c r="A2" s="357" t="s">
        <v>69</v>
      </c>
      <c r="B2" s="357"/>
      <c r="C2" s="357"/>
      <c r="D2" s="357"/>
      <c r="E2" s="357"/>
      <c r="F2" s="357"/>
      <c r="G2" s="357"/>
      <c r="H2" s="357"/>
      <c r="I2" s="357"/>
      <c r="J2" s="357"/>
      <c r="K2" s="357"/>
      <c r="L2" s="357"/>
      <c r="M2" s="357"/>
      <c r="N2" s="357"/>
      <c r="O2" s="130"/>
    </row>
    <row r="3" spans="1:15" ht="21.75" customHeight="1">
      <c r="A3" s="417" t="s">
        <v>57</v>
      </c>
      <c r="B3" s="418"/>
      <c r="C3" s="418"/>
      <c r="D3" s="418"/>
      <c r="E3" s="418"/>
      <c r="F3" s="418"/>
      <c r="G3" s="419"/>
      <c r="H3" s="420" t="s">
        <v>56</v>
      </c>
      <c r="I3" s="420"/>
      <c r="J3" s="420"/>
      <c r="K3" s="420"/>
      <c r="L3" s="420"/>
      <c r="M3" s="420"/>
      <c r="N3" s="421"/>
    </row>
    <row r="4" spans="1:15" ht="21" customHeight="1">
      <c r="A4" s="422" t="s">
        <v>55</v>
      </c>
      <c r="B4" s="424" t="s">
        <v>54</v>
      </c>
      <c r="C4" s="424" t="s">
        <v>53</v>
      </c>
      <c r="D4" s="426" t="s">
        <v>141</v>
      </c>
      <c r="E4" s="426" t="s">
        <v>68</v>
      </c>
      <c r="F4" s="428" t="s">
        <v>140</v>
      </c>
      <c r="G4" s="429"/>
      <c r="H4" s="430" t="s">
        <v>55</v>
      </c>
      <c r="I4" s="432" t="s">
        <v>54</v>
      </c>
      <c r="J4" s="432" t="s">
        <v>53</v>
      </c>
      <c r="K4" s="426" t="s">
        <v>141</v>
      </c>
      <c r="L4" s="426" t="s">
        <v>68</v>
      </c>
      <c r="M4" s="428" t="s">
        <v>140</v>
      </c>
      <c r="N4" s="429"/>
    </row>
    <row r="5" spans="1:15" ht="21" customHeight="1" thickBot="1">
      <c r="A5" s="423"/>
      <c r="B5" s="425"/>
      <c r="C5" s="425"/>
      <c r="D5" s="427"/>
      <c r="E5" s="427"/>
      <c r="F5" s="180" t="s">
        <v>139</v>
      </c>
      <c r="G5" s="179" t="s">
        <v>138</v>
      </c>
      <c r="H5" s="431"/>
      <c r="I5" s="433"/>
      <c r="J5" s="433"/>
      <c r="K5" s="434"/>
      <c r="L5" s="434"/>
      <c r="M5" s="178" t="s">
        <v>139</v>
      </c>
      <c r="N5" s="177" t="s">
        <v>138</v>
      </c>
    </row>
    <row r="6" spans="1:15" s="118" customFormat="1" ht="22.5" customHeight="1">
      <c r="A6" s="435" t="s">
        <v>52</v>
      </c>
      <c r="B6" s="436"/>
      <c r="C6" s="436"/>
      <c r="D6" s="176">
        <f>+D7+D12+D19+D24+D30+D34+D38+D43+D49</f>
        <v>443000000</v>
      </c>
      <c r="E6" s="175">
        <f>+E7+E12+E19+E24+E30+E34+E38+E43+E49</f>
        <v>377315758</v>
      </c>
      <c r="F6" s="175">
        <f t="shared" ref="F6:F23" si="0">+E6-D6</f>
        <v>-65684242</v>
      </c>
      <c r="G6" s="174">
        <f>+E6/D6</f>
        <v>0.85172857336343111</v>
      </c>
      <c r="H6" s="437" t="s">
        <v>52</v>
      </c>
      <c r="I6" s="379"/>
      <c r="J6" s="379"/>
      <c r="K6" s="122">
        <f>+K7+K27+K32+K41+K44+K47+K51+K54</f>
        <v>443000000</v>
      </c>
      <c r="L6" s="122">
        <f>+L7+L27+L32+L41+L44+L47+L51+L54</f>
        <v>377311793</v>
      </c>
      <c r="M6" s="122">
        <f>+M7+M27+M32+M41+M44+M47+M51+M54</f>
        <v>-65688207</v>
      </c>
      <c r="N6" s="174">
        <f t="shared" ref="N6:N18" si="1">+L6/K6</f>
        <v>0.85171962302483073</v>
      </c>
    </row>
    <row r="7" spans="1:15" ht="22.5" customHeight="1">
      <c r="A7" s="380" t="s">
        <v>10</v>
      </c>
      <c r="B7" s="381"/>
      <c r="C7" s="381"/>
      <c r="D7" s="165">
        <f>+D8</f>
        <v>58000000</v>
      </c>
      <c r="E7" s="165">
        <f>+E8</f>
        <v>48128170</v>
      </c>
      <c r="F7" s="173">
        <f t="shared" si="0"/>
        <v>-9871830</v>
      </c>
      <c r="G7" s="149">
        <f>+E7/D7</f>
        <v>0.82979603448275863</v>
      </c>
      <c r="H7" s="403" t="s">
        <v>51</v>
      </c>
      <c r="I7" s="383"/>
      <c r="J7" s="383"/>
      <c r="K7" s="151">
        <f>+K8+K17+K21</f>
        <v>304000000</v>
      </c>
      <c r="L7" s="151">
        <f>+L8+L17+L21</f>
        <v>280163573</v>
      </c>
      <c r="M7" s="172">
        <f>+M8+M17+M21</f>
        <v>-23836427</v>
      </c>
      <c r="N7" s="149">
        <f t="shared" si="1"/>
        <v>0.92159070065789472</v>
      </c>
    </row>
    <row r="8" spans="1:15" ht="22.5" customHeight="1">
      <c r="A8" s="384"/>
      <c r="B8" s="385" t="s">
        <v>50</v>
      </c>
      <c r="C8" s="385"/>
      <c r="D8" s="3">
        <f>+D9+D10+D11</f>
        <v>58000000</v>
      </c>
      <c r="E8" s="3">
        <f>+E9+E10+E11</f>
        <v>48128170</v>
      </c>
      <c r="F8" s="99">
        <f t="shared" si="0"/>
        <v>-9871830</v>
      </c>
      <c r="G8" s="86">
        <f>+E8/D8</f>
        <v>0.82979603448275863</v>
      </c>
      <c r="H8" s="398"/>
      <c r="I8" s="387" t="s">
        <v>49</v>
      </c>
      <c r="J8" s="387"/>
      <c r="K8" s="88">
        <f>+K9+K10+K11+K12+K13+K14+K15+K16</f>
        <v>271700000</v>
      </c>
      <c r="L8" s="88">
        <f>+L10+L9+L12+L11+L14+L13+L16+L15</f>
        <v>258082760</v>
      </c>
      <c r="M8" s="87">
        <f t="shared" ref="M8:M42" si="2">+L8-K8</f>
        <v>-13617240</v>
      </c>
      <c r="N8" s="86">
        <f t="shared" si="1"/>
        <v>0.94988133971291866</v>
      </c>
    </row>
    <row r="9" spans="1:15" ht="22.5" customHeight="1">
      <c r="A9" s="384"/>
      <c r="B9" s="385"/>
      <c r="C9" s="119" t="s">
        <v>48</v>
      </c>
      <c r="D9" s="142">
        <v>34000000</v>
      </c>
      <c r="E9" s="152">
        <v>30126130</v>
      </c>
      <c r="F9" s="99">
        <f t="shared" si="0"/>
        <v>-3873870</v>
      </c>
      <c r="G9" s="86">
        <f>+E9/D9</f>
        <v>0.88606264705882354</v>
      </c>
      <c r="H9" s="398"/>
      <c r="I9" s="387"/>
      <c r="J9" s="113" t="s">
        <v>137</v>
      </c>
      <c r="K9" s="143">
        <v>128000000</v>
      </c>
      <c r="L9" s="152">
        <v>126535800</v>
      </c>
      <c r="M9" s="87">
        <f t="shared" si="2"/>
        <v>-1464200</v>
      </c>
      <c r="N9" s="86">
        <f t="shared" si="1"/>
        <v>0.98856093749999996</v>
      </c>
    </row>
    <row r="10" spans="1:15" ht="22.5" customHeight="1">
      <c r="A10" s="384"/>
      <c r="B10" s="385"/>
      <c r="C10" s="119" t="s">
        <v>47</v>
      </c>
      <c r="D10" s="142">
        <f>(7100*365*9)+676500</f>
        <v>24000000</v>
      </c>
      <c r="E10" s="152">
        <v>18002040</v>
      </c>
      <c r="F10" s="99">
        <f t="shared" si="0"/>
        <v>-5997960</v>
      </c>
      <c r="G10" s="86">
        <f>+E10/D10</f>
        <v>0.750085</v>
      </c>
      <c r="H10" s="398"/>
      <c r="I10" s="387"/>
      <c r="J10" s="113" t="s">
        <v>136</v>
      </c>
      <c r="K10" s="167">
        <v>56000000</v>
      </c>
      <c r="L10" s="152">
        <v>55592640</v>
      </c>
      <c r="M10" s="87">
        <f t="shared" si="2"/>
        <v>-407360</v>
      </c>
      <c r="N10" s="86">
        <f t="shared" si="1"/>
        <v>0.99272571428571432</v>
      </c>
    </row>
    <row r="11" spans="1:15" ht="22.5" customHeight="1">
      <c r="A11" s="384"/>
      <c r="B11" s="385"/>
      <c r="C11" s="119" t="s">
        <v>46</v>
      </c>
      <c r="D11" s="112">
        <v>0</v>
      </c>
      <c r="E11" s="3">
        <v>0</v>
      </c>
      <c r="F11" s="99">
        <f t="shared" si="0"/>
        <v>0</v>
      </c>
      <c r="G11" s="86"/>
      <c r="H11" s="398"/>
      <c r="I11" s="387"/>
      <c r="J11" s="113" t="s">
        <v>135</v>
      </c>
      <c r="K11" s="167">
        <v>35730000</v>
      </c>
      <c r="L11" s="171">
        <v>29770560</v>
      </c>
      <c r="M11" s="87">
        <f t="shared" si="2"/>
        <v>-5959440</v>
      </c>
      <c r="N11" s="86">
        <f t="shared" si="1"/>
        <v>0.83320906801007555</v>
      </c>
    </row>
    <row r="12" spans="1:15" ht="22.5" customHeight="1">
      <c r="A12" s="380" t="s">
        <v>9</v>
      </c>
      <c r="B12" s="381"/>
      <c r="C12" s="381"/>
      <c r="D12" s="160">
        <f>+D13</f>
        <v>21000000</v>
      </c>
      <c r="E12" s="159">
        <f>+E13</f>
        <v>14542480</v>
      </c>
      <c r="F12" s="99">
        <f t="shared" si="0"/>
        <v>-6457520</v>
      </c>
      <c r="G12" s="86">
        <f>+E12/D12</f>
        <v>0.69249904761904757</v>
      </c>
      <c r="H12" s="398"/>
      <c r="I12" s="387"/>
      <c r="J12" s="113" t="s">
        <v>134</v>
      </c>
      <c r="K12" s="167">
        <v>8370000</v>
      </c>
      <c r="L12" s="171">
        <v>8484000</v>
      </c>
      <c r="M12" s="87">
        <f t="shared" si="2"/>
        <v>114000</v>
      </c>
      <c r="N12" s="86">
        <f t="shared" si="1"/>
        <v>1.0136200716845878</v>
      </c>
    </row>
    <row r="13" spans="1:15" ht="22.5" customHeight="1">
      <c r="A13" s="388"/>
      <c r="B13" s="389" t="s">
        <v>9</v>
      </c>
      <c r="C13" s="389"/>
      <c r="D13" s="1">
        <f>+D14+D15+D16+D17+D18</f>
        <v>21000000</v>
      </c>
      <c r="E13" s="101">
        <f>+E14+E15+E16+E17+E18</f>
        <v>14542480</v>
      </c>
      <c r="F13" s="99">
        <f t="shared" si="0"/>
        <v>-6457520</v>
      </c>
      <c r="G13" s="86">
        <f>+E13/D13</f>
        <v>0.69249904761904757</v>
      </c>
      <c r="H13" s="398"/>
      <c r="I13" s="387"/>
      <c r="J13" s="113" t="s">
        <v>133</v>
      </c>
      <c r="K13" s="143">
        <v>14000000</v>
      </c>
      <c r="L13" s="152">
        <v>13263100</v>
      </c>
      <c r="M13" s="87">
        <f t="shared" si="2"/>
        <v>-736900</v>
      </c>
      <c r="N13" s="86">
        <f t="shared" si="1"/>
        <v>0.94736428571428566</v>
      </c>
      <c r="O13" s="69"/>
    </row>
    <row r="14" spans="1:15" ht="22.5" customHeight="1">
      <c r="A14" s="388"/>
      <c r="B14" s="389"/>
      <c r="C14" s="92" t="s">
        <v>45</v>
      </c>
      <c r="D14" s="170"/>
      <c r="E14" s="157"/>
      <c r="F14" s="99">
        <f t="shared" si="0"/>
        <v>0</v>
      </c>
      <c r="G14" s="86"/>
      <c r="H14" s="398"/>
      <c r="I14" s="387"/>
      <c r="J14" s="113" t="s">
        <v>132</v>
      </c>
      <c r="K14" s="143">
        <v>5400000</v>
      </c>
      <c r="L14" s="152">
        <v>4967420</v>
      </c>
      <c r="M14" s="87">
        <f t="shared" si="2"/>
        <v>-432580</v>
      </c>
      <c r="N14" s="86">
        <f t="shared" si="1"/>
        <v>0.9198925925925926</v>
      </c>
      <c r="O14" s="69"/>
    </row>
    <row r="15" spans="1:15" ht="22.5" customHeight="1">
      <c r="A15" s="388"/>
      <c r="B15" s="389"/>
      <c r="C15" s="92" t="s">
        <v>44</v>
      </c>
      <c r="D15" s="168">
        <v>7000000</v>
      </c>
      <c r="E15" s="152">
        <v>2125000</v>
      </c>
      <c r="F15" s="99">
        <f t="shared" si="0"/>
        <v>-4875000</v>
      </c>
      <c r="G15" s="86">
        <f>+E15/D15</f>
        <v>0.30357142857142855</v>
      </c>
      <c r="H15" s="398"/>
      <c r="I15" s="387"/>
      <c r="J15" s="113" t="s">
        <v>131</v>
      </c>
      <c r="K15" s="169">
        <v>17300000</v>
      </c>
      <c r="L15" s="152">
        <v>14283870</v>
      </c>
      <c r="M15" s="87">
        <f t="shared" si="2"/>
        <v>-3016130</v>
      </c>
      <c r="N15" s="86">
        <f t="shared" si="1"/>
        <v>0.82565722543352604</v>
      </c>
      <c r="O15" s="69"/>
    </row>
    <row r="16" spans="1:15" ht="22.5" customHeight="1">
      <c r="A16" s="388"/>
      <c r="B16" s="389"/>
      <c r="C16" s="92" t="s">
        <v>43</v>
      </c>
      <c r="D16" s="168">
        <v>14000000</v>
      </c>
      <c r="E16" s="152">
        <v>12417480</v>
      </c>
      <c r="F16" s="99">
        <f t="shared" si="0"/>
        <v>-1582520</v>
      </c>
      <c r="G16" s="86">
        <f>+E16/D16</f>
        <v>0.88696285714285716</v>
      </c>
      <c r="H16" s="398"/>
      <c r="I16" s="387"/>
      <c r="J16" s="113" t="s">
        <v>130</v>
      </c>
      <c r="K16" s="155">
        <v>6900000</v>
      </c>
      <c r="L16" s="152">
        <v>5185370</v>
      </c>
      <c r="M16" s="87">
        <f t="shared" si="2"/>
        <v>-1714630</v>
      </c>
      <c r="N16" s="86">
        <f t="shared" si="1"/>
        <v>0.75150289855072461</v>
      </c>
      <c r="O16" s="117"/>
    </row>
    <row r="17" spans="1:15" ht="22.5" customHeight="1">
      <c r="A17" s="388"/>
      <c r="B17" s="389"/>
      <c r="C17" s="92" t="s">
        <v>42</v>
      </c>
      <c r="D17" s="158"/>
      <c r="E17" s="157"/>
      <c r="F17" s="99">
        <f t="shared" si="0"/>
        <v>0</v>
      </c>
      <c r="G17" s="86"/>
      <c r="H17" s="398"/>
      <c r="I17" s="387" t="s">
        <v>41</v>
      </c>
      <c r="J17" s="387"/>
      <c r="K17" s="88">
        <f>+K18+K19+K20</f>
        <v>1300000</v>
      </c>
      <c r="L17" s="88">
        <f>+L18+L19+L20</f>
        <v>989600</v>
      </c>
      <c r="M17" s="87">
        <f t="shared" si="2"/>
        <v>-310400</v>
      </c>
      <c r="N17" s="86">
        <f t="shared" si="1"/>
        <v>0.76123076923076927</v>
      </c>
      <c r="O17" s="117"/>
    </row>
    <row r="18" spans="1:15" ht="22.5" customHeight="1">
      <c r="A18" s="388"/>
      <c r="B18" s="389"/>
      <c r="C18" s="92"/>
      <c r="D18" s="1"/>
      <c r="E18" s="101"/>
      <c r="F18" s="99">
        <f t="shared" si="0"/>
        <v>0</v>
      </c>
      <c r="G18" s="86"/>
      <c r="H18" s="398"/>
      <c r="I18" s="387"/>
      <c r="J18" s="109" t="s">
        <v>16</v>
      </c>
      <c r="K18" s="143">
        <v>1000000</v>
      </c>
      <c r="L18" s="152">
        <v>949600</v>
      </c>
      <c r="M18" s="87">
        <f t="shared" si="2"/>
        <v>-50400</v>
      </c>
      <c r="N18" s="86">
        <f t="shared" si="1"/>
        <v>0.9496</v>
      </c>
      <c r="O18" s="117"/>
    </row>
    <row r="19" spans="1:15" ht="22.5" customHeight="1">
      <c r="A19" s="390" t="s">
        <v>40</v>
      </c>
      <c r="B19" s="367"/>
      <c r="C19" s="367"/>
      <c r="D19" s="165">
        <f>+D20</f>
        <v>13000000</v>
      </c>
      <c r="E19" s="165">
        <f>+E20</f>
        <v>4230000</v>
      </c>
      <c r="F19" s="99">
        <f t="shared" si="0"/>
        <v>-8770000</v>
      </c>
      <c r="G19" s="86">
        <f>+E19/D19</f>
        <v>0.32538461538461538</v>
      </c>
      <c r="H19" s="398"/>
      <c r="I19" s="387"/>
      <c r="J19" s="109" t="s">
        <v>129</v>
      </c>
      <c r="K19" s="143">
        <v>0</v>
      </c>
      <c r="L19" s="88">
        <v>0</v>
      </c>
      <c r="M19" s="87">
        <f t="shared" si="2"/>
        <v>0</v>
      </c>
      <c r="N19" s="86"/>
      <c r="O19" s="117"/>
    </row>
    <row r="20" spans="1:15" ht="22.5" customHeight="1">
      <c r="A20" s="391"/>
      <c r="B20" s="392" t="s">
        <v>39</v>
      </c>
      <c r="C20" s="392"/>
      <c r="D20" s="1">
        <f>+D21+D22+D23</f>
        <v>13000000</v>
      </c>
      <c r="E20" s="101">
        <f>+E21+E22+E23</f>
        <v>4230000</v>
      </c>
      <c r="F20" s="99">
        <f t="shared" si="0"/>
        <v>-8770000</v>
      </c>
      <c r="G20" s="86">
        <f>+E20/D20</f>
        <v>0.32538461538461538</v>
      </c>
      <c r="H20" s="398"/>
      <c r="I20" s="387"/>
      <c r="J20" s="109" t="s">
        <v>17</v>
      </c>
      <c r="K20" s="143">
        <v>300000</v>
      </c>
      <c r="L20" s="152">
        <v>40000</v>
      </c>
      <c r="M20" s="87">
        <f t="shared" si="2"/>
        <v>-260000</v>
      </c>
      <c r="N20" s="86">
        <f t="shared" ref="N20:N38" si="3">+L20/K20</f>
        <v>0.13333333333333333</v>
      </c>
      <c r="O20" s="116"/>
    </row>
    <row r="21" spans="1:15" ht="22.5" customHeight="1">
      <c r="A21" s="391"/>
      <c r="B21" s="393"/>
      <c r="C21" s="92" t="s">
        <v>38</v>
      </c>
      <c r="D21" s="156">
        <v>3000000</v>
      </c>
      <c r="E21" s="152">
        <v>0</v>
      </c>
      <c r="F21" s="99">
        <f t="shared" si="0"/>
        <v>-3000000</v>
      </c>
      <c r="G21" s="86">
        <f>+E21/D21</f>
        <v>0</v>
      </c>
      <c r="H21" s="398"/>
      <c r="I21" s="387" t="s">
        <v>36</v>
      </c>
      <c r="J21" s="387"/>
      <c r="K21" s="88">
        <f>+K22+K23+K24+K25+K26</f>
        <v>31000000</v>
      </c>
      <c r="L21" s="88">
        <f>+L22+L23+L24+L25+L26</f>
        <v>21091213</v>
      </c>
      <c r="M21" s="87">
        <f t="shared" si="2"/>
        <v>-9908787</v>
      </c>
      <c r="N21" s="86">
        <f t="shared" si="3"/>
        <v>0.68036170967741938</v>
      </c>
      <c r="O21" s="115"/>
    </row>
    <row r="22" spans="1:15" ht="22.5" customHeight="1">
      <c r="A22" s="391"/>
      <c r="B22" s="393"/>
      <c r="C22" s="92" t="s">
        <v>37</v>
      </c>
      <c r="D22" s="156">
        <v>10000000</v>
      </c>
      <c r="E22" s="152">
        <v>4230000</v>
      </c>
      <c r="F22" s="99">
        <f t="shared" si="0"/>
        <v>-5770000</v>
      </c>
      <c r="G22" s="86">
        <f>+E22/D22</f>
        <v>0.42299999999999999</v>
      </c>
      <c r="H22" s="398"/>
      <c r="I22" s="387"/>
      <c r="J22" s="109" t="s">
        <v>35</v>
      </c>
      <c r="K22" s="143">
        <v>1000000</v>
      </c>
      <c r="L22" s="152">
        <v>201400</v>
      </c>
      <c r="M22" s="87">
        <f t="shared" si="2"/>
        <v>-798600</v>
      </c>
      <c r="N22" s="86">
        <f t="shared" si="3"/>
        <v>0.2014</v>
      </c>
      <c r="O22" s="115"/>
    </row>
    <row r="23" spans="1:15" ht="22.5" customHeight="1">
      <c r="A23" s="391"/>
      <c r="B23" s="393"/>
      <c r="C23" s="92"/>
      <c r="D23" s="3"/>
      <c r="E23" s="3"/>
      <c r="F23" s="99">
        <f t="shared" si="0"/>
        <v>0</v>
      </c>
      <c r="G23" s="86"/>
      <c r="H23" s="398"/>
      <c r="I23" s="387"/>
      <c r="J23" s="109" t="s">
        <v>34</v>
      </c>
      <c r="K23" s="143">
        <v>2000000</v>
      </c>
      <c r="L23" s="152">
        <v>1610675</v>
      </c>
      <c r="M23" s="87">
        <f t="shared" si="2"/>
        <v>-389325</v>
      </c>
      <c r="N23" s="86">
        <f t="shared" si="3"/>
        <v>0.80533750000000004</v>
      </c>
      <c r="O23" s="115"/>
    </row>
    <row r="24" spans="1:15" ht="22.5" customHeight="1">
      <c r="A24" s="382" t="s">
        <v>8</v>
      </c>
      <c r="B24" s="383"/>
      <c r="C24" s="383"/>
      <c r="D24" s="165">
        <f>+D25</f>
        <v>274500000</v>
      </c>
      <c r="E24" s="165">
        <f>+E25</f>
        <v>244626800</v>
      </c>
      <c r="F24" s="3">
        <f>+F25</f>
        <v>-29873200</v>
      </c>
      <c r="G24" s="86">
        <f t="shared" ref="G24:G29" si="4">+E24/D24</f>
        <v>0.8911723132969035</v>
      </c>
      <c r="H24" s="398"/>
      <c r="I24" s="387"/>
      <c r="J24" s="109" t="s">
        <v>128</v>
      </c>
      <c r="K24" s="143">
        <v>14000000</v>
      </c>
      <c r="L24" s="152">
        <v>8955168</v>
      </c>
      <c r="M24" s="87">
        <f t="shared" si="2"/>
        <v>-5044832</v>
      </c>
      <c r="N24" s="86">
        <f t="shared" si="3"/>
        <v>0.63965485714285719</v>
      </c>
      <c r="O24" s="115"/>
    </row>
    <row r="25" spans="1:15" ht="22.5" customHeight="1">
      <c r="A25" s="394"/>
      <c r="B25" s="397" t="s">
        <v>8</v>
      </c>
      <c r="C25" s="398"/>
      <c r="D25" s="91">
        <f>+D26+D27+D28+D29</f>
        <v>274500000</v>
      </c>
      <c r="E25" s="91">
        <f>+E26+E27+E28+E29</f>
        <v>244626800</v>
      </c>
      <c r="F25" s="91">
        <f>+F26+F27+F28+F29</f>
        <v>-29873200</v>
      </c>
      <c r="G25" s="86">
        <f t="shared" si="4"/>
        <v>0.8911723132969035</v>
      </c>
      <c r="H25" s="398"/>
      <c r="I25" s="387"/>
      <c r="J25" s="109" t="s">
        <v>0</v>
      </c>
      <c r="K25" s="167">
        <v>500000</v>
      </c>
      <c r="L25" s="152">
        <v>114000</v>
      </c>
      <c r="M25" s="87">
        <f t="shared" si="2"/>
        <v>-386000</v>
      </c>
      <c r="N25" s="86">
        <f t="shared" si="3"/>
        <v>0.22800000000000001</v>
      </c>
    </row>
    <row r="26" spans="1:15" ht="22.5" customHeight="1">
      <c r="A26" s="395"/>
      <c r="B26" s="387"/>
      <c r="C26" s="109" t="s">
        <v>127</v>
      </c>
      <c r="D26" s="166">
        <v>189500000</v>
      </c>
      <c r="E26" s="152">
        <v>187457480</v>
      </c>
      <c r="F26" s="99">
        <f t="shared" ref="F26:F38" si="5">+E26-D26</f>
        <v>-2042520</v>
      </c>
      <c r="G26" s="86">
        <f t="shared" si="4"/>
        <v>0.98922153034300797</v>
      </c>
      <c r="H26" s="398"/>
      <c r="I26" s="387"/>
      <c r="J26" s="109" t="s">
        <v>15</v>
      </c>
      <c r="K26" s="143">
        <v>13500000</v>
      </c>
      <c r="L26" s="152">
        <v>10209970</v>
      </c>
      <c r="M26" s="87">
        <f t="shared" si="2"/>
        <v>-3290030</v>
      </c>
      <c r="N26" s="86">
        <f t="shared" si="3"/>
        <v>0.75629407407407412</v>
      </c>
    </row>
    <row r="27" spans="1:15" ht="22.5" customHeight="1">
      <c r="A27" s="395"/>
      <c r="B27" s="387"/>
      <c r="C27" s="109" t="s">
        <v>126</v>
      </c>
      <c r="D27" s="166">
        <v>5000000</v>
      </c>
      <c r="E27" s="152">
        <v>120000</v>
      </c>
      <c r="F27" s="99">
        <f t="shared" si="5"/>
        <v>-4880000</v>
      </c>
      <c r="G27" s="86">
        <f t="shared" si="4"/>
        <v>2.4E-2</v>
      </c>
      <c r="H27" s="403" t="s">
        <v>33</v>
      </c>
      <c r="I27" s="383"/>
      <c r="J27" s="383"/>
      <c r="K27" s="151">
        <f>+K28</f>
        <v>88000000</v>
      </c>
      <c r="L27" s="151">
        <f>+L28</f>
        <v>64491410</v>
      </c>
      <c r="M27" s="150">
        <f t="shared" si="2"/>
        <v>-23508590</v>
      </c>
      <c r="N27" s="149">
        <f t="shared" si="3"/>
        <v>0.73285693181818179</v>
      </c>
    </row>
    <row r="28" spans="1:15" ht="22.5" customHeight="1">
      <c r="A28" s="395"/>
      <c r="B28" s="387"/>
      <c r="C28" s="109" t="s">
        <v>125</v>
      </c>
      <c r="D28" s="166">
        <v>50000000</v>
      </c>
      <c r="E28" s="152">
        <v>34842110</v>
      </c>
      <c r="F28" s="99">
        <f t="shared" si="5"/>
        <v>-15157890</v>
      </c>
      <c r="G28" s="86">
        <f t="shared" si="4"/>
        <v>0.69684219999999997</v>
      </c>
      <c r="H28" s="398"/>
      <c r="I28" s="399" t="s">
        <v>32</v>
      </c>
      <c r="J28" s="399"/>
      <c r="K28" s="88">
        <f>+K29+K30+K31</f>
        <v>88000000</v>
      </c>
      <c r="L28" s="88">
        <f>+L29+L30+L31</f>
        <v>64491410</v>
      </c>
      <c r="M28" s="87">
        <f t="shared" si="2"/>
        <v>-23508590</v>
      </c>
      <c r="N28" s="86">
        <f t="shared" si="3"/>
        <v>0.73285693181818179</v>
      </c>
    </row>
    <row r="29" spans="1:15" ht="22.5" customHeight="1">
      <c r="A29" s="396"/>
      <c r="B29" s="387"/>
      <c r="C29" s="104" t="s">
        <v>124</v>
      </c>
      <c r="D29" s="153">
        <v>30000000</v>
      </c>
      <c r="E29" s="152">
        <v>22207210</v>
      </c>
      <c r="F29" s="99">
        <f t="shared" si="5"/>
        <v>-7792790</v>
      </c>
      <c r="G29" s="86">
        <f t="shared" si="4"/>
        <v>0.74024033333333328</v>
      </c>
      <c r="H29" s="398"/>
      <c r="I29" s="400"/>
      <c r="J29" s="92" t="s">
        <v>123</v>
      </c>
      <c r="K29" s="143">
        <v>71000000</v>
      </c>
      <c r="L29" s="152">
        <v>62730000</v>
      </c>
      <c r="M29" s="87">
        <f t="shared" si="2"/>
        <v>-8270000</v>
      </c>
      <c r="N29" s="86">
        <f t="shared" si="3"/>
        <v>0.88352112676056338</v>
      </c>
    </row>
    <row r="30" spans="1:15" ht="22.5" customHeight="1">
      <c r="A30" s="401" t="s">
        <v>122</v>
      </c>
      <c r="B30" s="402"/>
      <c r="C30" s="403"/>
      <c r="D30" s="3">
        <f>+D31</f>
        <v>0</v>
      </c>
      <c r="E30" s="3">
        <f>+E31</f>
        <v>0</v>
      </c>
      <c r="F30" s="99">
        <f t="shared" si="5"/>
        <v>0</v>
      </c>
      <c r="G30" s="86"/>
      <c r="H30" s="398"/>
      <c r="I30" s="400"/>
      <c r="J30" s="113" t="s">
        <v>14</v>
      </c>
      <c r="K30" s="143">
        <v>10000000</v>
      </c>
      <c r="L30" s="152">
        <v>1318960</v>
      </c>
      <c r="M30" s="87">
        <f t="shared" si="2"/>
        <v>-8681040</v>
      </c>
      <c r="N30" s="86">
        <f t="shared" si="3"/>
        <v>0.13189600000000001</v>
      </c>
    </row>
    <row r="31" spans="1:15" ht="22.5" customHeight="1">
      <c r="A31" s="111"/>
      <c r="B31" s="397" t="s">
        <v>122</v>
      </c>
      <c r="C31" s="398"/>
      <c r="D31" s="3">
        <f>+D32+D33</f>
        <v>0</v>
      </c>
      <c r="E31" s="3">
        <f>+E32+E33</f>
        <v>0</v>
      </c>
      <c r="F31" s="99">
        <f t="shared" si="5"/>
        <v>0</v>
      </c>
      <c r="G31" s="86"/>
      <c r="H31" s="398"/>
      <c r="I31" s="400"/>
      <c r="J31" s="113" t="s">
        <v>121</v>
      </c>
      <c r="K31" s="143">
        <v>7000000</v>
      </c>
      <c r="L31" s="152">
        <v>442450</v>
      </c>
      <c r="M31" s="87">
        <f t="shared" si="2"/>
        <v>-6557550</v>
      </c>
      <c r="N31" s="86">
        <f t="shared" si="3"/>
        <v>6.3207142857142851E-2</v>
      </c>
    </row>
    <row r="32" spans="1:15" ht="22.5" customHeight="1">
      <c r="A32" s="108"/>
      <c r="B32" s="110"/>
      <c r="C32" s="92" t="s">
        <v>120</v>
      </c>
      <c r="D32" s="3">
        <v>0</v>
      </c>
      <c r="E32" s="3">
        <v>0</v>
      </c>
      <c r="F32" s="99">
        <f t="shared" si="5"/>
        <v>0</v>
      </c>
      <c r="G32" s="86"/>
      <c r="H32" s="403" t="s">
        <v>31</v>
      </c>
      <c r="I32" s="383"/>
      <c r="J32" s="383"/>
      <c r="K32" s="151">
        <f>+K33+K38</f>
        <v>45000000</v>
      </c>
      <c r="L32" s="151">
        <f>+L33+L38</f>
        <v>32356810</v>
      </c>
      <c r="M32" s="150">
        <f t="shared" si="2"/>
        <v>-12643190</v>
      </c>
      <c r="N32" s="149">
        <f t="shared" si="3"/>
        <v>0.71904022222222219</v>
      </c>
    </row>
    <row r="33" spans="1:14" ht="22.5" customHeight="1">
      <c r="A33" s="106"/>
      <c r="B33" s="105"/>
      <c r="C33" s="92" t="s">
        <v>119</v>
      </c>
      <c r="D33" s="3">
        <v>0</v>
      </c>
      <c r="E33" s="3">
        <v>0</v>
      </c>
      <c r="F33" s="99">
        <f t="shared" si="5"/>
        <v>0</v>
      </c>
      <c r="G33" s="86"/>
      <c r="H33" s="398"/>
      <c r="I33" s="387" t="s">
        <v>118</v>
      </c>
      <c r="J33" s="387"/>
      <c r="K33" s="88">
        <f>+K34+K35+K36+K37</f>
        <v>44000000</v>
      </c>
      <c r="L33" s="88">
        <f>+L34+L35+L36+L37</f>
        <v>31565110</v>
      </c>
      <c r="M33" s="87">
        <f t="shared" si="2"/>
        <v>-12434890</v>
      </c>
      <c r="N33" s="86">
        <f t="shared" si="3"/>
        <v>0.71738886363636367</v>
      </c>
    </row>
    <row r="34" spans="1:14" ht="22.5" customHeight="1">
      <c r="A34" s="401" t="s">
        <v>6</v>
      </c>
      <c r="B34" s="402"/>
      <c r="C34" s="403"/>
      <c r="D34" s="165">
        <f>+D35</f>
        <v>12500000</v>
      </c>
      <c r="E34" s="165">
        <f>+E35</f>
        <v>10940000</v>
      </c>
      <c r="F34" s="99">
        <f t="shared" si="5"/>
        <v>-1560000</v>
      </c>
      <c r="G34" s="86">
        <f>+E34/D34</f>
        <v>0.87519999999999998</v>
      </c>
      <c r="H34" s="398"/>
      <c r="I34" s="387"/>
      <c r="J34" s="109" t="s">
        <v>30</v>
      </c>
      <c r="K34" s="143">
        <v>26000000</v>
      </c>
      <c r="L34" s="152">
        <v>23745830</v>
      </c>
      <c r="M34" s="87">
        <f t="shared" si="2"/>
        <v>-2254170</v>
      </c>
      <c r="N34" s="86">
        <f t="shared" si="3"/>
        <v>0.91330115384615385</v>
      </c>
    </row>
    <row r="35" spans="1:14" ht="22.5" customHeight="1">
      <c r="A35" s="111"/>
      <c r="B35" s="397" t="s">
        <v>6</v>
      </c>
      <c r="C35" s="398"/>
      <c r="D35" s="3">
        <f>+D36+D37</f>
        <v>12500000</v>
      </c>
      <c r="E35" s="3">
        <f>+E36+E37</f>
        <v>10940000</v>
      </c>
      <c r="F35" s="99">
        <f t="shared" si="5"/>
        <v>-1560000</v>
      </c>
      <c r="G35" s="86">
        <f>+E35/D35</f>
        <v>0.87519999999999998</v>
      </c>
      <c r="H35" s="398"/>
      <c r="I35" s="387"/>
      <c r="J35" s="109" t="s">
        <v>117</v>
      </c>
      <c r="K35" s="143">
        <v>12500000</v>
      </c>
      <c r="L35" s="152">
        <v>7659280</v>
      </c>
      <c r="M35" s="87">
        <f t="shared" si="2"/>
        <v>-4840720</v>
      </c>
      <c r="N35" s="86">
        <f t="shared" si="3"/>
        <v>0.61274240000000002</v>
      </c>
    </row>
    <row r="36" spans="1:14" ht="22.5" customHeight="1">
      <c r="A36" s="108"/>
      <c r="B36" s="110"/>
      <c r="C36" s="92" t="s">
        <v>29</v>
      </c>
      <c r="D36" s="139">
        <v>12500000</v>
      </c>
      <c r="E36" s="162">
        <v>10940000</v>
      </c>
      <c r="F36" s="99">
        <f t="shared" si="5"/>
        <v>-1560000</v>
      </c>
      <c r="G36" s="86">
        <f>+E36/D36</f>
        <v>0.87519999999999998</v>
      </c>
      <c r="H36" s="398"/>
      <c r="I36" s="387"/>
      <c r="J36" s="109" t="s">
        <v>28</v>
      </c>
      <c r="K36" s="143">
        <v>5000000</v>
      </c>
      <c r="L36" s="152">
        <v>160000</v>
      </c>
      <c r="M36" s="87">
        <f t="shared" si="2"/>
        <v>-4840000</v>
      </c>
      <c r="N36" s="86">
        <f t="shared" si="3"/>
        <v>3.2000000000000001E-2</v>
      </c>
    </row>
    <row r="37" spans="1:14" s="78" customFormat="1" ht="22.5" customHeight="1">
      <c r="A37" s="106"/>
      <c r="B37" s="105"/>
      <c r="C37" s="109" t="s">
        <v>116</v>
      </c>
      <c r="D37" s="112">
        <v>0</v>
      </c>
      <c r="E37" s="3">
        <v>0</v>
      </c>
      <c r="F37" s="99">
        <f t="shared" si="5"/>
        <v>0</v>
      </c>
      <c r="G37" s="86"/>
      <c r="H37" s="398"/>
      <c r="I37" s="387"/>
      <c r="J37" s="109" t="s">
        <v>27</v>
      </c>
      <c r="K37" s="143">
        <v>500000</v>
      </c>
      <c r="L37" s="152">
        <v>0</v>
      </c>
      <c r="M37" s="87">
        <f t="shared" si="2"/>
        <v>-500000</v>
      </c>
      <c r="N37" s="86">
        <f t="shared" si="3"/>
        <v>0</v>
      </c>
    </row>
    <row r="38" spans="1:14" ht="22.5" customHeight="1">
      <c r="A38" s="401" t="s">
        <v>5</v>
      </c>
      <c r="B38" s="402"/>
      <c r="C38" s="403"/>
      <c r="D38" s="165">
        <f>+D39</f>
        <v>3000000</v>
      </c>
      <c r="E38" s="165">
        <f>+E39</f>
        <v>24305</v>
      </c>
      <c r="F38" s="99">
        <f t="shared" si="5"/>
        <v>-2975695</v>
      </c>
      <c r="G38" s="86">
        <f>+E38/D38</f>
        <v>8.1016666666666667E-3</v>
      </c>
      <c r="H38" s="398"/>
      <c r="I38" s="387" t="s">
        <v>115</v>
      </c>
      <c r="J38" s="387"/>
      <c r="K38" s="88">
        <f>+K39+K40</f>
        <v>1000000</v>
      </c>
      <c r="L38" s="88">
        <f>+L39+L40</f>
        <v>791700</v>
      </c>
      <c r="M38" s="87">
        <f t="shared" si="2"/>
        <v>-208300</v>
      </c>
      <c r="N38" s="86">
        <f t="shared" si="3"/>
        <v>0.79169999999999996</v>
      </c>
    </row>
    <row r="39" spans="1:14" ht="22.5" customHeight="1">
      <c r="A39" s="111"/>
      <c r="B39" s="397" t="s">
        <v>5</v>
      </c>
      <c r="C39" s="398"/>
      <c r="D39" s="3">
        <f>+D40+D41+D42</f>
        <v>3000000</v>
      </c>
      <c r="E39" s="3">
        <f>+E40+E41+E42</f>
        <v>24305</v>
      </c>
      <c r="F39" s="3">
        <f>+F40+F41+F42</f>
        <v>-2975695</v>
      </c>
      <c r="G39" s="86">
        <f>+E39/D39</f>
        <v>8.1016666666666667E-3</v>
      </c>
      <c r="H39" s="398"/>
      <c r="I39" s="387"/>
      <c r="J39" s="109" t="s">
        <v>114</v>
      </c>
      <c r="K39" s="88"/>
      <c r="L39" s="88"/>
      <c r="M39" s="87">
        <f t="shared" si="2"/>
        <v>0</v>
      </c>
      <c r="N39" s="86"/>
    </row>
    <row r="40" spans="1:14" ht="22.5" customHeight="1">
      <c r="A40" s="108"/>
      <c r="B40" s="110"/>
      <c r="C40" s="92" t="s">
        <v>26</v>
      </c>
      <c r="D40" s="164">
        <v>1000000</v>
      </c>
      <c r="E40" s="152">
        <v>24305</v>
      </c>
      <c r="F40" s="99">
        <f>+E40-D40</f>
        <v>-975695</v>
      </c>
      <c r="G40" s="86">
        <f>+E40/D40</f>
        <v>2.4305E-2</v>
      </c>
      <c r="H40" s="398"/>
      <c r="I40" s="387"/>
      <c r="J40" s="109" t="s">
        <v>25</v>
      </c>
      <c r="K40" s="143">
        <v>1000000</v>
      </c>
      <c r="L40" s="163">
        <v>791700</v>
      </c>
      <c r="M40" s="87">
        <f t="shared" si="2"/>
        <v>-208300</v>
      </c>
      <c r="N40" s="86">
        <f>+L40/K40</f>
        <v>0.79169999999999996</v>
      </c>
    </row>
    <row r="41" spans="1:14" ht="22.5" customHeight="1">
      <c r="A41" s="108"/>
      <c r="B41" s="107"/>
      <c r="C41" s="104" t="s">
        <v>113</v>
      </c>
      <c r="D41" s="142"/>
      <c r="E41" s="162"/>
      <c r="F41" s="99">
        <f>+E41-D41</f>
        <v>0</v>
      </c>
      <c r="G41" s="86"/>
      <c r="H41" s="403" t="s">
        <v>12</v>
      </c>
      <c r="I41" s="383"/>
      <c r="J41" s="383"/>
      <c r="K41" s="88">
        <f>+K42</f>
        <v>0</v>
      </c>
      <c r="L41" s="88">
        <f>+L42</f>
        <v>0</v>
      </c>
      <c r="M41" s="87">
        <f t="shared" si="2"/>
        <v>0</v>
      </c>
      <c r="N41" s="86"/>
    </row>
    <row r="42" spans="1:14" ht="22.5" customHeight="1">
      <c r="A42" s="106"/>
      <c r="B42" s="105"/>
      <c r="C42" s="104" t="s">
        <v>112</v>
      </c>
      <c r="D42" s="161">
        <v>2000000</v>
      </c>
      <c r="E42" s="152">
        <v>0</v>
      </c>
      <c r="F42" s="93">
        <f>+E42-D42</f>
        <v>-2000000</v>
      </c>
      <c r="G42" s="86">
        <f>+E42/D42</f>
        <v>0</v>
      </c>
      <c r="H42" s="438"/>
      <c r="I42" s="400" t="s">
        <v>111</v>
      </c>
      <c r="J42" s="400"/>
      <c r="K42" s="91">
        <v>0</v>
      </c>
      <c r="L42" s="88">
        <f>+L43</f>
        <v>0</v>
      </c>
      <c r="M42" s="87">
        <f t="shared" si="2"/>
        <v>0</v>
      </c>
      <c r="N42" s="86"/>
    </row>
    <row r="43" spans="1:14" ht="22.5" customHeight="1">
      <c r="A43" s="404" t="s">
        <v>107</v>
      </c>
      <c r="B43" s="405"/>
      <c r="C43" s="406"/>
      <c r="D43" s="160">
        <f>+D44</f>
        <v>11000000</v>
      </c>
      <c r="E43" s="159">
        <f>+E44</f>
        <v>4824003</v>
      </c>
      <c r="F43" s="99">
        <f>+E43-D43</f>
        <v>-6175997</v>
      </c>
      <c r="G43" s="86">
        <f>+E43/D43</f>
        <v>0.43854572727272728</v>
      </c>
      <c r="H43" s="438"/>
      <c r="I43" s="92"/>
      <c r="J43" s="103" t="s">
        <v>110</v>
      </c>
      <c r="K43" s="91">
        <v>0</v>
      </c>
      <c r="L43" s="91">
        <v>0</v>
      </c>
      <c r="M43" s="132">
        <v>0</v>
      </c>
      <c r="N43" s="86"/>
    </row>
    <row r="44" spans="1:14" ht="22.5" customHeight="1">
      <c r="A44" s="407"/>
      <c r="B44" s="410" t="s">
        <v>107</v>
      </c>
      <c r="C44" s="411"/>
      <c r="D44" s="1">
        <f>+D45+D46+D47+D48</f>
        <v>11000000</v>
      </c>
      <c r="E44" s="101">
        <f>+E45+E46+E47+E48</f>
        <v>4824003</v>
      </c>
      <c r="F44" s="101">
        <f>+F45+F46+F47+F48</f>
        <v>-6175997</v>
      </c>
      <c r="G44" s="86">
        <f>+E44/D44</f>
        <v>0.43854572727272728</v>
      </c>
      <c r="H44" s="403" t="s">
        <v>2</v>
      </c>
      <c r="I44" s="383"/>
      <c r="J44" s="383"/>
      <c r="K44" s="151">
        <f>+K45</f>
        <v>3000000</v>
      </c>
      <c r="L44" s="151">
        <f>+L45</f>
        <v>300000</v>
      </c>
      <c r="M44" s="150">
        <f t="shared" ref="M44:M52" si="6">+L44-K44</f>
        <v>-2700000</v>
      </c>
      <c r="N44" s="149">
        <f t="shared" ref="N44:N49" si="7">+L44/K44</f>
        <v>0.1</v>
      </c>
    </row>
    <row r="45" spans="1:14" ht="22.5" customHeight="1">
      <c r="A45" s="408"/>
      <c r="B45" s="412"/>
      <c r="C45" s="102" t="s">
        <v>109</v>
      </c>
      <c r="D45" s="158"/>
      <c r="E45" s="157"/>
      <c r="F45" s="99">
        <f>+E45-D45</f>
        <v>0</v>
      </c>
      <c r="G45" s="86"/>
      <c r="H45" s="439"/>
      <c r="I45" s="387" t="s">
        <v>2</v>
      </c>
      <c r="J45" s="387"/>
      <c r="K45" s="91">
        <f>+K46</f>
        <v>3000000</v>
      </c>
      <c r="L45" s="91">
        <f>+L46</f>
        <v>300000</v>
      </c>
      <c r="M45" s="87">
        <f t="shared" si="6"/>
        <v>-2700000</v>
      </c>
      <c r="N45" s="86">
        <f t="shared" si="7"/>
        <v>0.1</v>
      </c>
    </row>
    <row r="46" spans="1:14" ht="22.5" customHeight="1">
      <c r="A46" s="408"/>
      <c r="B46" s="413"/>
      <c r="C46" s="100" t="s">
        <v>108</v>
      </c>
      <c r="D46" s="156">
        <v>100000</v>
      </c>
      <c r="E46" s="152">
        <v>959</v>
      </c>
      <c r="F46" s="99">
        <f>+E46-D46</f>
        <v>-99041</v>
      </c>
      <c r="G46" s="86">
        <f>+E46/D46</f>
        <v>9.5899999999999996E-3</v>
      </c>
      <c r="H46" s="439"/>
      <c r="I46" s="92"/>
      <c r="J46" s="92" t="s">
        <v>2</v>
      </c>
      <c r="K46" s="155">
        <v>3000000</v>
      </c>
      <c r="L46" s="154">
        <v>300000</v>
      </c>
      <c r="M46" s="87">
        <f t="shared" si="6"/>
        <v>-2700000</v>
      </c>
      <c r="N46" s="86">
        <f t="shared" si="7"/>
        <v>0.1</v>
      </c>
    </row>
    <row r="47" spans="1:14" ht="22.5" customHeight="1">
      <c r="A47" s="408"/>
      <c r="B47" s="413"/>
      <c r="C47" s="98" t="s">
        <v>24</v>
      </c>
      <c r="D47" s="153">
        <v>4200000</v>
      </c>
      <c r="E47" s="152">
        <v>4200000</v>
      </c>
      <c r="F47" s="93"/>
      <c r="G47" s="86">
        <f>+E47/D47</f>
        <v>1</v>
      </c>
      <c r="H47" s="403" t="s">
        <v>11</v>
      </c>
      <c r="I47" s="383"/>
      <c r="J47" s="383"/>
      <c r="K47" s="151">
        <f>+K48</f>
        <v>3000000</v>
      </c>
      <c r="L47" s="151">
        <f>+L48</f>
        <v>0</v>
      </c>
      <c r="M47" s="150">
        <f t="shared" si="6"/>
        <v>-3000000</v>
      </c>
      <c r="N47" s="149">
        <f t="shared" si="7"/>
        <v>0</v>
      </c>
    </row>
    <row r="48" spans="1:14" ht="22.5" customHeight="1">
      <c r="A48" s="408"/>
      <c r="B48" s="413"/>
      <c r="C48" s="148" t="s">
        <v>107</v>
      </c>
      <c r="D48" s="147">
        <v>6700000</v>
      </c>
      <c r="E48" s="146">
        <v>623044</v>
      </c>
      <c r="F48" s="137">
        <f>+E48-D48</f>
        <v>-6076956</v>
      </c>
      <c r="G48" s="136">
        <f>+E48/D48</f>
        <v>9.2991641791044771E-2</v>
      </c>
      <c r="H48" s="438"/>
      <c r="I48" s="400" t="s">
        <v>23</v>
      </c>
      <c r="J48" s="400"/>
      <c r="K48" s="88">
        <f>+K49+K50</f>
        <v>3000000</v>
      </c>
      <c r="L48" s="88">
        <f>+L49</f>
        <v>0</v>
      </c>
      <c r="M48" s="87">
        <f t="shared" si="6"/>
        <v>-3000000</v>
      </c>
      <c r="N48" s="86">
        <f t="shared" si="7"/>
        <v>0</v>
      </c>
    </row>
    <row r="49" spans="1:14" ht="22.5" customHeight="1">
      <c r="A49" s="440" t="s">
        <v>144</v>
      </c>
      <c r="B49" s="441"/>
      <c r="C49" s="441"/>
      <c r="D49" s="145">
        <f>+D50</f>
        <v>50000000</v>
      </c>
      <c r="E49" s="144">
        <f>+E50</f>
        <v>50000000</v>
      </c>
      <c r="F49" s="137">
        <f>+E49-D49</f>
        <v>0</v>
      </c>
      <c r="G49" s="136">
        <f>+E49/D49</f>
        <v>1</v>
      </c>
      <c r="H49" s="438"/>
      <c r="I49" s="400"/>
      <c r="J49" s="92" t="s">
        <v>11</v>
      </c>
      <c r="K49" s="143">
        <v>3000000</v>
      </c>
      <c r="L49" s="88">
        <v>0</v>
      </c>
      <c r="M49" s="87">
        <f t="shared" si="6"/>
        <v>-3000000</v>
      </c>
      <c r="N49" s="86">
        <f t="shared" si="7"/>
        <v>0</v>
      </c>
    </row>
    <row r="50" spans="1:14" ht="22.5" customHeight="1">
      <c r="A50" s="442"/>
      <c r="B50" s="444" t="s">
        <v>143</v>
      </c>
      <c r="C50" s="445"/>
      <c r="D50" s="142">
        <f>+D51+D52</f>
        <v>50000000</v>
      </c>
      <c r="E50" s="141">
        <f>+E51+E52</f>
        <v>50000000</v>
      </c>
      <c r="F50" s="137">
        <f>+E50-D50</f>
        <v>0</v>
      </c>
      <c r="G50" s="136">
        <f>+E50/D50</f>
        <v>1</v>
      </c>
      <c r="H50" s="438"/>
      <c r="I50" s="400"/>
      <c r="J50" s="92" t="s">
        <v>22</v>
      </c>
      <c r="K50" s="93">
        <v>0</v>
      </c>
      <c r="L50" s="88">
        <v>0</v>
      </c>
      <c r="M50" s="87">
        <f t="shared" si="6"/>
        <v>0</v>
      </c>
      <c r="N50" s="86"/>
    </row>
    <row r="51" spans="1:14" ht="22.5" customHeight="1">
      <c r="A51" s="442"/>
      <c r="B51" s="446"/>
      <c r="C51" s="140" t="s">
        <v>20</v>
      </c>
      <c r="D51" s="139"/>
      <c r="E51" s="138"/>
      <c r="F51" s="137">
        <f>+E51-D51</f>
        <v>0</v>
      </c>
      <c r="G51" s="136"/>
      <c r="H51" s="403" t="s">
        <v>21</v>
      </c>
      <c r="I51" s="383"/>
      <c r="J51" s="383"/>
      <c r="K51" s="88">
        <f>+K52</f>
        <v>0</v>
      </c>
      <c r="L51" s="88">
        <f>+L52</f>
        <v>0</v>
      </c>
      <c r="M51" s="87">
        <f t="shared" si="6"/>
        <v>0</v>
      </c>
      <c r="N51" s="86"/>
    </row>
    <row r="52" spans="1:14" ht="22.5" customHeight="1" thickBot="1">
      <c r="A52" s="443"/>
      <c r="B52" s="447"/>
      <c r="C52" s="135" t="s">
        <v>18</v>
      </c>
      <c r="D52" s="134">
        <v>50000000</v>
      </c>
      <c r="E52" s="133">
        <v>50000000</v>
      </c>
      <c r="F52" s="95">
        <f>+E52-D52</f>
        <v>0</v>
      </c>
      <c r="G52" s="80">
        <f>+E52/D52</f>
        <v>1</v>
      </c>
      <c r="H52" s="398"/>
      <c r="I52" s="387" t="s">
        <v>20</v>
      </c>
      <c r="J52" s="387"/>
      <c r="K52" s="88">
        <f>+K53</f>
        <v>0</v>
      </c>
      <c r="L52" s="88">
        <f>+L53</f>
        <v>0</v>
      </c>
      <c r="M52" s="87">
        <f t="shared" si="6"/>
        <v>0</v>
      </c>
      <c r="N52" s="86"/>
    </row>
    <row r="53" spans="1:14" ht="22.5" customHeight="1">
      <c r="D53" s="73"/>
      <c r="E53" s="71"/>
      <c r="F53" s="71"/>
      <c r="H53" s="386"/>
      <c r="I53" s="92"/>
      <c r="J53" s="98" t="s">
        <v>106</v>
      </c>
      <c r="K53" s="91"/>
      <c r="L53" s="91"/>
      <c r="M53" s="132"/>
      <c r="N53" s="86"/>
    </row>
    <row r="54" spans="1:14" ht="22.5" customHeight="1">
      <c r="D54" s="73"/>
      <c r="E54" s="71"/>
      <c r="F54" s="71"/>
      <c r="H54" s="382" t="s">
        <v>19</v>
      </c>
      <c r="I54" s="383"/>
      <c r="J54" s="383"/>
      <c r="K54" s="88">
        <f>+K55</f>
        <v>0</v>
      </c>
      <c r="L54" s="88">
        <f>+L55</f>
        <v>0</v>
      </c>
      <c r="M54" s="87">
        <f>+L54-K54</f>
        <v>0</v>
      </c>
      <c r="N54" s="86"/>
    </row>
    <row r="55" spans="1:14" ht="22.5" customHeight="1">
      <c r="D55" s="73"/>
      <c r="E55" s="71"/>
      <c r="F55" s="71"/>
      <c r="H55" s="89"/>
      <c r="I55" s="387" t="s">
        <v>105</v>
      </c>
      <c r="J55" s="387"/>
      <c r="K55" s="88">
        <f>+K56</f>
        <v>0</v>
      </c>
      <c r="L55" s="88">
        <f>+L56</f>
        <v>0</v>
      </c>
      <c r="M55" s="87">
        <f>+L55-K55</f>
        <v>0</v>
      </c>
      <c r="N55" s="86"/>
    </row>
    <row r="56" spans="1:14" ht="22.5" customHeight="1" thickBot="1">
      <c r="D56" s="73"/>
      <c r="E56" s="71"/>
      <c r="F56" s="71"/>
      <c r="H56" s="85"/>
      <c r="I56" s="84"/>
      <c r="J56" s="83" t="s">
        <v>104</v>
      </c>
      <c r="K56" s="82">
        <v>0</v>
      </c>
      <c r="L56" s="82">
        <v>0</v>
      </c>
      <c r="M56" s="131"/>
      <c r="N56" s="80"/>
    </row>
    <row r="57" spans="1:14" ht="22.5" customHeight="1">
      <c r="D57" s="73"/>
      <c r="E57" s="71"/>
      <c r="F57" s="71"/>
      <c r="H57" s="72"/>
    </row>
    <row r="58" spans="1:14" ht="22.5" customHeight="1">
      <c r="D58" s="73"/>
      <c r="E58" s="71"/>
      <c r="F58" s="71"/>
      <c r="H58" s="72"/>
    </row>
    <row r="59" spans="1:14" ht="22.5" customHeight="1">
      <c r="D59" s="73"/>
      <c r="E59" s="71"/>
      <c r="F59" s="71"/>
      <c r="H59" s="72"/>
    </row>
    <row r="60" spans="1:14" ht="22.5" customHeight="1">
      <c r="D60" s="73"/>
      <c r="E60" s="71"/>
      <c r="F60" s="71"/>
      <c r="H60" s="72"/>
    </row>
    <row r="61" spans="1:14">
      <c r="D61" s="73"/>
      <c r="E61" s="71"/>
      <c r="F61" s="71"/>
      <c r="H61" s="72"/>
    </row>
    <row r="62" spans="1:14">
      <c r="D62" s="73"/>
      <c r="E62" s="71"/>
      <c r="F62" s="71"/>
      <c r="H62" s="72"/>
    </row>
    <row r="63" spans="1:14">
      <c r="D63" s="73"/>
      <c r="E63" s="71"/>
      <c r="F63" s="71"/>
      <c r="H63" s="72"/>
    </row>
    <row r="64" spans="1:14">
      <c r="D64" s="73"/>
      <c r="E64" s="71"/>
      <c r="F64" s="71"/>
      <c r="H64" s="72"/>
    </row>
    <row r="65" spans="1:14">
      <c r="D65" s="73"/>
      <c r="E65" s="71"/>
      <c r="F65" s="71"/>
      <c r="G65" s="79"/>
      <c r="H65" s="72"/>
      <c r="J65" s="73"/>
    </row>
    <row r="66" spans="1:14" s="78" customFormat="1">
      <c r="A66" s="71"/>
      <c r="B66" s="71"/>
      <c r="C66" s="77"/>
      <c r="D66" s="73"/>
      <c r="E66" s="71"/>
      <c r="F66" s="71"/>
      <c r="G66" s="79"/>
      <c r="H66" s="72"/>
      <c r="I66" s="72"/>
      <c r="J66" s="73"/>
      <c r="K66" s="71"/>
      <c r="L66" s="71"/>
      <c r="M66" s="71"/>
      <c r="N66" s="70"/>
    </row>
    <row r="67" spans="1:14" s="78" customFormat="1">
      <c r="A67" s="71"/>
      <c r="B67" s="71"/>
      <c r="C67" s="77"/>
      <c r="D67" s="73"/>
      <c r="E67" s="71"/>
      <c r="F67" s="71"/>
      <c r="G67" s="79"/>
      <c r="H67" s="72"/>
      <c r="I67" s="72"/>
      <c r="J67" s="73"/>
      <c r="K67" s="71"/>
      <c r="L67" s="71"/>
      <c r="M67" s="71"/>
      <c r="N67" s="70"/>
    </row>
    <row r="68" spans="1:14" s="78" customFormat="1">
      <c r="A68" s="71"/>
      <c r="B68" s="71"/>
      <c r="C68" s="77"/>
      <c r="D68" s="73"/>
      <c r="E68" s="71"/>
      <c r="F68" s="71"/>
      <c r="G68" s="79"/>
      <c r="H68" s="72"/>
      <c r="I68" s="72"/>
      <c r="J68" s="73"/>
      <c r="K68" s="71"/>
      <c r="L68" s="71"/>
      <c r="M68" s="71"/>
      <c r="N68" s="70"/>
    </row>
    <row r="69" spans="1:14" s="78" customFormat="1">
      <c r="A69" s="71"/>
      <c r="B69" s="71"/>
      <c r="C69" s="77"/>
      <c r="D69" s="73"/>
      <c r="E69" s="71"/>
      <c r="F69" s="71"/>
      <c r="G69" s="79"/>
      <c r="H69" s="72"/>
      <c r="I69" s="72"/>
      <c r="J69" s="73"/>
      <c r="K69" s="71"/>
      <c r="L69" s="71"/>
      <c r="M69" s="71"/>
      <c r="N69" s="70"/>
    </row>
    <row r="70" spans="1:14" s="78" customFormat="1">
      <c r="A70" s="71"/>
      <c r="B70" s="71"/>
      <c r="C70" s="77"/>
      <c r="D70" s="73"/>
      <c r="E70" s="71"/>
      <c r="F70" s="71"/>
      <c r="G70" s="79"/>
      <c r="H70" s="72"/>
      <c r="I70" s="72"/>
      <c r="J70" s="73"/>
      <c r="K70" s="71"/>
      <c r="L70" s="71"/>
      <c r="M70" s="71"/>
      <c r="N70" s="70"/>
    </row>
  </sheetData>
  <mergeCells count="81">
    <mergeCell ref="H54:J54"/>
    <mergeCell ref="I55:J55"/>
    <mergeCell ref="I49:I50"/>
    <mergeCell ref="A50:A52"/>
    <mergeCell ref="B50:C50"/>
    <mergeCell ref="B51:B52"/>
    <mergeCell ref="H51:J51"/>
    <mergeCell ref="H52:H53"/>
    <mergeCell ref="I52:J52"/>
    <mergeCell ref="H41:J41"/>
    <mergeCell ref="H42:H43"/>
    <mergeCell ref="I42:J42"/>
    <mergeCell ref="A43:C43"/>
    <mergeCell ref="A44:A48"/>
    <mergeCell ref="B44:C44"/>
    <mergeCell ref="H44:J44"/>
    <mergeCell ref="B45:B48"/>
    <mergeCell ref="H45:H46"/>
    <mergeCell ref="I45:J45"/>
    <mergeCell ref="H47:J47"/>
    <mergeCell ref="H48:H50"/>
    <mergeCell ref="I48:J48"/>
    <mergeCell ref="A49:C49"/>
    <mergeCell ref="H32:J32"/>
    <mergeCell ref="H33:H40"/>
    <mergeCell ref="I33:J33"/>
    <mergeCell ref="A34:C34"/>
    <mergeCell ref="I34:I37"/>
    <mergeCell ref="B35:C35"/>
    <mergeCell ref="A38:C38"/>
    <mergeCell ref="I38:J38"/>
    <mergeCell ref="B39:C39"/>
    <mergeCell ref="I39:I40"/>
    <mergeCell ref="I21:J21"/>
    <mergeCell ref="I22:I26"/>
    <mergeCell ref="A24:C24"/>
    <mergeCell ref="A25:A29"/>
    <mergeCell ref="B25:C25"/>
    <mergeCell ref="B26:B29"/>
    <mergeCell ref="H27:J27"/>
    <mergeCell ref="H28:H31"/>
    <mergeCell ref="I28:J28"/>
    <mergeCell ref="I29:I31"/>
    <mergeCell ref="A30:C30"/>
    <mergeCell ref="B31:C31"/>
    <mergeCell ref="A8:A11"/>
    <mergeCell ref="B8:C8"/>
    <mergeCell ref="H8:H26"/>
    <mergeCell ref="I8:J8"/>
    <mergeCell ref="B9:B11"/>
    <mergeCell ref="I9:I16"/>
    <mergeCell ref="A12:C12"/>
    <mergeCell ref="A13:A18"/>
    <mergeCell ref="B13:C13"/>
    <mergeCell ref="B14:B18"/>
    <mergeCell ref="I17:J17"/>
    <mergeCell ref="I18:I20"/>
    <mergeCell ref="A19:C19"/>
    <mergeCell ref="A20:A23"/>
    <mergeCell ref="B20:C20"/>
    <mergeCell ref="B21:B23"/>
    <mergeCell ref="A6:C6"/>
    <mergeCell ref="H6:J6"/>
    <mergeCell ref="A7:C7"/>
    <mergeCell ref="H7:J7"/>
    <mergeCell ref="A1:N1"/>
    <mergeCell ref="A2:N2"/>
    <mergeCell ref="A3:G3"/>
    <mergeCell ref="H3:N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N4"/>
  </mergeCells>
  <phoneticPr fontId="1" type="noConversion"/>
  <pageMargins left="0.55118110236220474" right="0.19685039370078741" top="0.78740157480314965" bottom="0.78740157480314965" header="0.31496062992125984" footer="0.31496062992125984"/>
  <pageSetup paperSize="9" firstPageNumber="2" orientation="landscape" useFirstPageNumber="1" r:id="rId1"/>
  <headerFooter alignWithMargins="0">
    <oddFooter>&amp;R신명사랑채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572A4-B0DE-4E87-987D-744734D8D8DC}">
  <dimension ref="A1:N66"/>
  <sheetViews>
    <sheetView tabSelected="1" zoomScale="90" zoomScaleNormal="90" zoomScaleSheetLayoutView="75" workbookViewId="0">
      <selection activeCell="U9" sqref="U9"/>
    </sheetView>
  </sheetViews>
  <sheetFormatPr defaultColWidth="9" defaultRowHeight="16.5"/>
  <cols>
    <col min="1" max="2" width="3.625" style="184" customWidth="1"/>
    <col min="3" max="3" width="10.5" style="184" customWidth="1"/>
    <col min="4" max="5" width="12.625" style="186" customWidth="1"/>
    <col min="6" max="6" width="13.875" style="183" customWidth="1"/>
    <col min="7" max="7" width="6.875" style="185" customWidth="1"/>
    <col min="8" max="9" width="3.625" style="183" customWidth="1"/>
    <col min="10" max="10" width="11.625" style="184" customWidth="1"/>
    <col min="11" max="12" width="12.625" style="183" customWidth="1"/>
    <col min="13" max="13" width="12.875" style="183" customWidth="1"/>
    <col min="14" max="14" width="7.125" style="182" customWidth="1"/>
    <col min="15" max="16384" width="9" style="181"/>
  </cols>
  <sheetData>
    <row r="1" spans="1:14" ht="37.5" customHeight="1">
      <c r="A1" s="448" t="s">
        <v>186</v>
      </c>
      <c r="B1" s="448"/>
      <c r="C1" s="448"/>
      <c r="D1" s="448"/>
      <c r="E1" s="448"/>
      <c r="F1" s="448"/>
      <c r="G1" s="448"/>
      <c r="H1" s="448"/>
      <c r="I1" s="448"/>
      <c r="J1" s="448"/>
      <c r="K1" s="448"/>
      <c r="L1" s="448"/>
      <c r="M1" s="448"/>
      <c r="N1" s="448"/>
    </row>
    <row r="2" spans="1:14" s="188" customFormat="1" ht="14.25" customHeight="1" thickBot="1">
      <c r="A2" s="238"/>
      <c r="B2" s="238"/>
      <c r="C2" s="238"/>
      <c r="D2" s="240"/>
      <c r="E2" s="240"/>
      <c r="F2" s="237"/>
      <c r="G2" s="239"/>
      <c r="H2" s="237"/>
      <c r="I2" s="237"/>
      <c r="J2" s="238"/>
      <c r="K2" s="237"/>
      <c r="L2" s="449" t="s">
        <v>185</v>
      </c>
      <c r="M2" s="449"/>
      <c r="N2" s="449"/>
    </row>
    <row r="3" spans="1:14" s="188" customFormat="1" ht="24.75" customHeight="1">
      <c r="A3" s="450" t="s">
        <v>184</v>
      </c>
      <c r="B3" s="451"/>
      <c r="C3" s="451"/>
      <c r="D3" s="451"/>
      <c r="E3" s="451"/>
      <c r="F3" s="451"/>
      <c r="G3" s="452"/>
      <c r="H3" s="450" t="s">
        <v>183</v>
      </c>
      <c r="I3" s="451"/>
      <c r="J3" s="451"/>
      <c r="K3" s="451"/>
      <c r="L3" s="451"/>
      <c r="M3" s="451"/>
      <c r="N3" s="453"/>
    </row>
    <row r="4" spans="1:14" s="236" customFormat="1" ht="20.100000000000001" customHeight="1">
      <c r="A4" s="454" t="s">
        <v>55</v>
      </c>
      <c r="B4" s="456" t="s">
        <v>54</v>
      </c>
      <c r="C4" s="456" t="s">
        <v>53</v>
      </c>
      <c r="D4" s="458" t="s">
        <v>182</v>
      </c>
      <c r="E4" s="458" t="s">
        <v>181</v>
      </c>
      <c r="F4" s="456" t="s">
        <v>180</v>
      </c>
      <c r="G4" s="460"/>
      <c r="H4" s="454" t="s">
        <v>55</v>
      </c>
      <c r="I4" s="456" t="s">
        <v>54</v>
      </c>
      <c r="J4" s="456" t="s">
        <v>53</v>
      </c>
      <c r="K4" s="458" t="s">
        <v>182</v>
      </c>
      <c r="L4" s="458" t="s">
        <v>181</v>
      </c>
      <c r="M4" s="456" t="s">
        <v>180</v>
      </c>
      <c r="N4" s="461"/>
    </row>
    <row r="5" spans="1:14" s="188" customFormat="1" ht="20.100000000000001" customHeight="1" thickBot="1">
      <c r="A5" s="455"/>
      <c r="B5" s="457"/>
      <c r="C5" s="457"/>
      <c r="D5" s="459"/>
      <c r="E5" s="459"/>
      <c r="F5" s="234" t="s">
        <v>179</v>
      </c>
      <c r="G5" s="235" t="s">
        <v>178</v>
      </c>
      <c r="H5" s="455"/>
      <c r="I5" s="457"/>
      <c r="J5" s="457"/>
      <c r="K5" s="459"/>
      <c r="L5" s="459"/>
      <c r="M5" s="234" t="s">
        <v>179</v>
      </c>
      <c r="N5" s="233" t="s">
        <v>178</v>
      </c>
    </row>
    <row r="6" spans="1:14" s="228" customFormat="1" ht="25.5" customHeight="1">
      <c r="A6" s="462" t="s">
        <v>52</v>
      </c>
      <c r="B6" s="463"/>
      <c r="C6" s="463"/>
      <c r="D6" s="230">
        <f>+D7+D15+D24+D30+D35</f>
        <v>239000000</v>
      </c>
      <c r="E6" s="230">
        <f>+E7+E15+E24+E30+E35</f>
        <v>193726935</v>
      </c>
      <c r="F6" s="230">
        <f>+F7+F15+F24+F30+F35</f>
        <v>-45273065</v>
      </c>
      <c r="G6" s="232">
        <f>+E6/D6</f>
        <v>0.81057294979079497</v>
      </c>
      <c r="H6" s="464" t="s">
        <v>52</v>
      </c>
      <c r="I6" s="465"/>
      <c r="J6" s="465"/>
      <c r="K6" s="231">
        <f>+K7+K26+K30+K41</f>
        <v>239000000</v>
      </c>
      <c r="L6" s="231">
        <f>+L7+L26+L30+L41</f>
        <v>192860400</v>
      </c>
      <c r="M6" s="230">
        <f t="shared" ref="M6:M43" si="0">+L6-K6</f>
        <v>-46139600</v>
      </c>
      <c r="N6" s="229">
        <f t="shared" ref="N6:N43" si="1">+L6/K6</f>
        <v>0.80694728033472807</v>
      </c>
    </row>
    <row r="7" spans="1:14" s="228" customFormat="1" ht="18" customHeight="1">
      <c r="A7" s="466" t="s">
        <v>177</v>
      </c>
      <c r="B7" s="467"/>
      <c r="C7" s="467"/>
      <c r="D7" s="222">
        <f>+D8</f>
        <v>219000000</v>
      </c>
      <c r="E7" s="222">
        <f>+E8</f>
        <v>191945515</v>
      </c>
      <c r="F7" s="222">
        <f>+E7-D7</f>
        <v>-27054485</v>
      </c>
      <c r="G7" s="221">
        <f>+E7/D7</f>
        <v>0.87646353881278538</v>
      </c>
      <c r="H7" s="468" t="s">
        <v>51</v>
      </c>
      <c r="I7" s="469"/>
      <c r="J7" s="469"/>
      <c r="K7" s="203">
        <f>+K8+K14</f>
        <v>128680000</v>
      </c>
      <c r="L7" s="203">
        <f>+L8+L14</f>
        <v>118874470</v>
      </c>
      <c r="M7" s="203">
        <f t="shared" si="0"/>
        <v>-9805530</v>
      </c>
      <c r="N7" s="202">
        <f t="shared" si="1"/>
        <v>0.92379911408144233</v>
      </c>
    </row>
    <row r="8" spans="1:14" s="188" customFormat="1" ht="18" customHeight="1">
      <c r="A8" s="470"/>
      <c r="B8" s="473" t="s">
        <v>177</v>
      </c>
      <c r="C8" s="473"/>
      <c r="D8" s="215">
        <f>SUM(D9:D14)</f>
        <v>219000000</v>
      </c>
      <c r="E8" s="215">
        <f>SUM(E9:E14)</f>
        <v>191945515</v>
      </c>
      <c r="F8" s="215">
        <f>SUM(F9:F14)</f>
        <v>-27054485</v>
      </c>
      <c r="G8" s="214">
        <f>+E8/D8</f>
        <v>0.87646353881278538</v>
      </c>
      <c r="H8" s="225"/>
      <c r="I8" s="473" t="s">
        <v>49</v>
      </c>
      <c r="J8" s="473"/>
      <c r="K8" s="203">
        <f>SUM(K9:K13)</f>
        <v>105180000</v>
      </c>
      <c r="L8" s="203">
        <f>SUM(L9:L13)</f>
        <v>98248440</v>
      </c>
      <c r="M8" s="203">
        <f t="shared" si="0"/>
        <v>-6931560</v>
      </c>
      <c r="N8" s="202">
        <f t="shared" si="1"/>
        <v>0.93409811751283511</v>
      </c>
    </row>
    <row r="9" spans="1:14" s="188" customFormat="1" ht="18" customHeight="1">
      <c r="A9" s="471"/>
      <c r="B9" s="474"/>
      <c r="C9" s="227" t="s">
        <v>176</v>
      </c>
      <c r="D9" s="215">
        <v>102500000</v>
      </c>
      <c r="E9" s="215">
        <v>91797400</v>
      </c>
      <c r="F9" s="215">
        <f>+E9-D9</f>
        <v>-10702600</v>
      </c>
      <c r="G9" s="214">
        <f>+E9/D9</f>
        <v>0.89558439024390246</v>
      </c>
      <c r="H9" s="208"/>
      <c r="I9" s="474"/>
      <c r="J9" s="220" t="s">
        <v>66</v>
      </c>
      <c r="K9" s="203">
        <v>78840000</v>
      </c>
      <c r="L9" s="203">
        <v>77040000</v>
      </c>
      <c r="M9" s="203">
        <f t="shared" si="0"/>
        <v>-1800000</v>
      </c>
      <c r="N9" s="202">
        <f t="shared" si="1"/>
        <v>0.97716894977168944</v>
      </c>
    </row>
    <row r="10" spans="1:14" s="188" customFormat="1" ht="18" customHeight="1">
      <c r="A10" s="471"/>
      <c r="B10" s="475"/>
      <c r="C10" s="227"/>
      <c r="D10" s="215"/>
      <c r="E10" s="215"/>
      <c r="F10" s="215"/>
      <c r="G10" s="214"/>
      <c r="H10" s="208"/>
      <c r="I10" s="475"/>
      <c r="J10" s="220" t="s">
        <v>175</v>
      </c>
      <c r="K10" s="203">
        <v>9180000</v>
      </c>
      <c r="L10" s="203">
        <v>7226460</v>
      </c>
      <c r="M10" s="203">
        <f t="shared" si="0"/>
        <v>-1953540</v>
      </c>
      <c r="N10" s="202">
        <f t="shared" si="1"/>
        <v>0.78719607843137251</v>
      </c>
    </row>
    <row r="11" spans="1:14" s="188" customFormat="1" ht="18" customHeight="1">
      <c r="A11" s="471"/>
      <c r="B11" s="475"/>
      <c r="C11" s="227" t="s">
        <v>174</v>
      </c>
      <c r="D11" s="215">
        <v>116500000</v>
      </c>
      <c r="E11" s="215">
        <v>100148115</v>
      </c>
      <c r="F11" s="215">
        <f>+E11-D11</f>
        <v>-16351885</v>
      </c>
      <c r="G11" s="214">
        <f>+E11/D11</f>
        <v>0.85964047210300432</v>
      </c>
      <c r="H11" s="208"/>
      <c r="I11" s="475"/>
      <c r="J11" s="220" t="s">
        <v>65</v>
      </c>
      <c r="K11" s="203">
        <v>7360000</v>
      </c>
      <c r="L11" s="203">
        <v>6420000</v>
      </c>
      <c r="M11" s="203">
        <f t="shared" si="0"/>
        <v>-940000</v>
      </c>
      <c r="N11" s="202">
        <f t="shared" si="1"/>
        <v>0.87228260869565222</v>
      </c>
    </row>
    <row r="12" spans="1:14" s="188" customFormat="1" ht="22.5">
      <c r="A12" s="471"/>
      <c r="B12" s="475"/>
      <c r="C12" s="227" t="s">
        <v>173</v>
      </c>
      <c r="D12" s="215"/>
      <c r="E12" s="215"/>
      <c r="F12" s="215">
        <f>+E12-D12</f>
        <v>0</v>
      </c>
      <c r="G12" s="214"/>
      <c r="H12" s="208"/>
      <c r="I12" s="475"/>
      <c r="J12" s="204" t="s">
        <v>172</v>
      </c>
      <c r="K12" s="203">
        <v>9300000</v>
      </c>
      <c r="L12" s="203">
        <v>7561980</v>
      </c>
      <c r="M12" s="203">
        <f t="shared" si="0"/>
        <v>-1738020</v>
      </c>
      <c r="N12" s="202">
        <f t="shared" si="1"/>
        <v>0.81311612903225805</v>
      </c>
    </row>
    <row r="13" spans="1:14" s="188" customFormat="1" ht="18" customHeight="1">
      <c r="A13" s="471"/>
      <c r="B13" s="475"/>
      <c r="C13" s="227"/>
      <c r="D13" s="215"/>
      <c r="E13" s="215"/>
      <c r="F13" s="215"/>
      <c r="G13" s="214"/>
      <c r="H13" s="208"/>
      <c r="I13" s="476"/>
      <c r="J13" s="204" t="s">
        <v>171</v>
      </c>
      <c r="K13" s="203">
        <v>500000</v>
      </c>
      <c r="L13" s="203">
        <v>0</v>
      </c>
      <c r="M13" s="203">
        <f t="shared" si="0"/>
        <v>-500000</v>
      </c>
      <c r="N13" s="202">
        <f t="shared" si="1"/>
        <v>0</v>
      </c>
    </row>
    <row r="14" spans="1:14" s="188" customFormat="1" ht="24.75" customHeight="1">
      <c r="A14" s="472"/>
      <c r="B14" s="476"/>
      <c r="C14" s="227"/>
      <c r="D14" s="215"/>
      <c r="E14" s="215"/>
      <c r="F14" s="215"/>
      <c r="G14" s="214"/>
      <c r="H14" s="208"/>
      <c r="I14" s="473" t="s">
        <v>36</v>
      </c>
      <c r="J14" s="473"/>
      <c r="K14" s="203">
        <f>SUM(K15:K25)</f>
        <v>23500000</v>
      </c>
      <c r="L14" s="203">
        <f>SUM(L15:L25)</f>
        <v>20626030</v>
      </c>
      <c r="M14" s="203">
        <f t="shared" si="0"/>
        <v>-2873970</v>
      </c>
      <c r="N14" s="202">
        <f t="shared" si="1"/>
        <v>0.87770340425531912</v>
      </c>
    </row>
    <row r="15" spans="1:14" s="188" customFormat="1" ht="18" customHeight="1">
      <c r="A15" s="477" t="s">
        <v>170</v>
      </c>
      <c r="B15" s="478"/>
      <c r="C15" s="478"/>
      <c r="D15" s="222">
        <f>+D16</f>
        <v>10000000</v>
      </c>
      <c r="E15" s="222">
        <f>+E16</f>
        <v>1000000</v>
      </c>
      <c r="F15" s="222">
        <f>+E15-D15</f>
        <v>-9000000</v>
      </c>
      <c r="G15" s="221">
        <f>+E15/D15</f>
        <v>0.1</v>
      </c>
      <c r="H15" s="208"/>
      <c r="I15" s="224"/>
      <c r="J15" s="220" t="s">
        <v>169</v>
      </c>
      <c r="K15" s="203">
        <v>450000</v>
      </c>
      <c r="L15" s="203">
        <v>338400</v>
      </c>
      <c r="M15" s="203">
        <f t="shared" si="0"/>
        <v>-111600</v>
      </c>
      <c r="N15" s="202">
        <f t="shared" si="1"/>
        <v>0.752</v>
      </c>
    </row>
    <row r="16" spans="1:14" s="188" customFormat="1" ht="24">
      <c r="A16" s="479"/>
      <c r="B16" s="482" t="s">
        <v>168</v>
      </c>
      <c r="C16" s="482"/>
      <c r="D16" s="215">
        <f>SUM(D17:D18)</f>
        <v>10000000</v>
      </c>
      <c r="E16" s="215">
        <f>SUM(E17:E23)</f>
        <v>1000000</v>
      </c>
      <c r="F16" s="215">
        <f>+E16-D16</f>
        <v>-9000000</v>
      </c>
      <c r="G16" s="214">
        <f>+E16/D16</f>
        <v>0.1</v>
      </c>
      <c r="H16" s="208"/>
      <c r="I16" s="219"/>
      <c r="J16" s="220" t="s">
        <v>167</v>
      </c>
      <c r="K16" s="203">
        <v>8400000</v>
      </c>
      <c r="L16" s="203">
        <v>8400000</v>
      </c>
      <c r="M16" s="203">
        <f t="shared" si="0"/>
        <v>0</v>
      </c>
      <c r="N16" s="202">
        <f t="shared" si="1"/>
        <v>1</v>
      </c>
    </row>
    <row r="17" spans="1:14" s="188" customFormat="1" ht="18" customHeight="1">
      <c r="A17" s="480"/>
      <c r="B17" s="483"/>
      <c r="C17" s="227" t="s">
        <v>166</v>
      </c>
      <c r="D17" s="215">
        <v>5000000</v>
      </c>
      <c r="E17" s="215"/>
      <c r="F17" s="215">
        <f>+E17-D17</f>
        <v>-5000000</v>
      </c>
      <c r="G17" s="214">
        <f>+E17/D17</f>
        <v>0</v>
      </c>
      <c r="H17" s="208"/>
      <c r="I17" s="219"/>
      <c r="J17" s="220" t="s">
        <v>165</v>
      </c>
      <c r="K17" s="203">
        <v>4000000</v>
      </c>
      <c r="L17" s="203">
        <v>3454150</v>
      </c>
      <c r="M17" s="203">
        <f t="shared" si="0"/>
        <v>-545850</v>
      </c>
      <c r="N17" s="202">
        <f t="shared" si="1"/>
        <v>0.86353749999999996</v>
      </c>
    </row>
    <row r="18" spans="1:14" s="188" customFormat="1" ht="18" customHeight="1">
      <c r="A18" s="480"/>
      <c r="B18" s="484"/>
      <c r="C18" s="227" t="s">
        <v>164</v>
      </c>
      <c r="D18" s="215">
        <v>5000000</v>
      </c>
      <c r="E18" s="215">
        <v>1000000</v>
      </c>
      <c r="F18" s="215">
        <f>+E18-D18</f>
        <v>-4000000</v>
      </c>
      <c r="G18" s="214">
        <f>+E18/D18</f>
        <v>0.2</v>
      </c>
      <c r="H18" s="208"/>
      <c r="I18" s="219"/>
      <c r="J18" s="220" t="s">
        <v>163</v>
      </c>
      <c r="K18" s="203">
        <v>500000</v>
      </c>
      <c r="L18" s="203">
        <v>107000</v>
      </c>
      <c r="M18" s="203">
        <f t="shared" si="0"/>
        <v>-393000</v>
      </c>
      <c r="N18" s="202">
        <f t="shared" si="1"/>
        <v>0.214</v>
      </c>
    </row>
    <row r="19" spans="1:14" s="188" customFormat="1" ht="18" customHeight="1">
      <c r="A19" s="480"/>
      <c r="B19" s="484"/>
      <c r="C19" s="227"/>
      <c r="D19" s="215"/>
      <c r="E19" s="215"/>
      <c r="F19" s="215"/>
      <c r="G19" s="214"/>
      <c r="H19" s="208"/>
      <c r="I19" s="219"/>
      <c r="J19" s="220" t="s">
        <v>162</v>
      </c>
      <c r="K19" s="203">
        <v>1000000</v>
      </c>
      <c r="L19" s="203">
        <v>395200</v>
      </c>
      <c r="M19" s="203">
        <f t="shared" si="0"/>
        <v>-604800</v>
      </c>
      <c r="N19" s="202">
        <f t="shared" si="1"/>
        <v>0.3952</v>
      </c>
    </row>
    <row r="20" spans="1:14" s="188" customFormat="1" ht="24">
      <c r="A20" s="480"/>
      <c r="B20" s="484"/>
      <c r="C20" s="227"/>
      <c r="D20" s="215"/>
      <c r="E20" s="215"/>
      <c r="F20" s="215"/>
      <c r="G20" s="214"/>
      <c r="H20" s="208"/>
      <c r="I20" s="219"/>
      <c r="J20" s="220" t="s">
        <v>161</v>
      </c>
      <c r="K20" s="203">
        <v>200000</v>
      </c>
      <c r="L20" s="203">
        <v>9790</v>
      </c>
      <c r="M20" s="203">
        <f t="shared" si="0"/>
        <v>-190210</v>
      </c>
      <c r="N20" s="202">
        <f t="shared" si="1"/>
        <v>4.895E-2</v>
      </c>
    </row>
    <row r="21" spans="1:14" s="188" customFormat="1" ht="18" customHeight="1">
      <c r="A21" s="480"/>
      <c r="B21" s="484"/>
      <c r="C21" s="227"/>
      <c r="D21" s="215"/>
      <c r="E21" s="215"/>
      <c r="F21" s="215"/>
      <c r="G21" s="214"/>
      <c r="H21" s="208"/>
      <c r="I21" s="219"/>
      <c r="J21" s="220" t="s">
        <v>160</v>
      </c>
      <c r="K21" s="203">
        <v>2500000</v>
      </c>
      <c r="L21" s="203">
        <v>2335850</v>
      </c>
      <c r="M21" s="203">
        <f t="shared" si="0"/>
        <v>-164150</v>
      </c>
      <c r="N21" s="202">
        <f t="shared" si="1"/>
        <v>0.93433999999999995</v>
      </c>
    </row>
    <row r="22" spans="1:14" s="188" customFormat="1" ht="18" customHeight="1">
      <c r="A22" s="480"/>
      <c r="B22" s="484"/>
      <c r="C22" s="227"/>
      <c r="D22" s="215"/>
      <c r="E22" s="215"/>
      <c r="F22" s="215"/>
      <c r="G22" s="214"/>
      <c r="H22" s="208"/>
      <c r="I22" s="219"/>
      <c r="J22" s="220" t="s">
        <v>159</v>
      </c>
      <c r="K22" s="203">
        <v>1000000</v>
      </c>
      <c r="L22" s="203">
        <v>650700</v>
      </c>
      <c r="M22" s="203">
        <f t="shared" si="0"/>
        <v>-349300</v>
      </c>
      <c r="N22" s="202">
        <f t="shared" si="1"/>
        <v>0.65069999999999995</v>
      </c>
    </row>
    <row r="23" spans="1:14" s="188" customFormat="1" ht="18" customHeight="1">
      <c r="A23" s="481"/>
      <c r="B23" s="485"/>
      <c r="C23" s="227"/>
      <c r="D23" s="215"/>
      <c r="E23" s="215"/>
      <c r="F23" s="215"/>
      <c r="G23" s="214"/>
      <c r="H23" s="208"/>
      <c r="I23" s="219"/>
      <c r="J23" s="218" t="s">
        <v>158</v>
      </c>
      <c r="K23" s="217">
        <v>1500000</v>
      </c>
      <c r="L23" s="217">
        <v>1446490</v>
      </c>
      <c r="M23" s="217">
        <f t="shared" si="0"/>
        <v>-53510</v>
      </c>
      <c r="N23" s="216">
        <f t="shared" si="1"/>
        <v>0.96432666666666667</v>
      </c>
    </row>
    <row r="24" spans="1:14" s="188" customFormat="1" ht="24.75" customHeight="1">
      <c r="A24" s="486" t="s">
        <v>156</v>
      </c>
      <c r="B24" s="487"/>
      <c r="C24" s="488"/>
      <c r="D24" s="222">
        <f>+D25</f>
        <v>5000000</v>
      </c>
      <c r="E24" s="222">
        <f>+E25</f>
        <v>360780</v>
      </c>
      <c r="F24" s="222">
        <f>+F25</f>
        <v>-4639220</v>
      </c>
      <c r="G24" s="221">
        <f>+E24/D24</f>
        <v>7.2155999999999998E-2</v>
      </c>
      <c r="H24" s="208"/>
      <c r="I24" s="219"/>
      <c r="J24" s="220" t="s">
        <v>157</v>
      </c>
      <c r="K24" s="203">
        <v>500000</v>
      </c>
      <c r="L24" s="203">
        <v>472000</v>
      </c>
      <c r="M24" s="203">
        <f t="shared" si="0"/>
        <v>-28000</v>
      </c>
      <c r="N24" s="202">
        <f t="shared" si="1"/>
        <v>0.94399999999999995</v>
      </c>
    </row>
    <row r="25" spans="1:14" s="188" customFormat="1" ht="18" customHeight="1">
      <c r="A25" s="479"/>
      <c r="B25" s="489" t="s">
        <v>156</v>
      </c>
      <c r="C25" s="490"/>
      <c r="D25" s="215">
        <f>SUM(D26:D29)</f>
        <v>5000000</v>
      </c>
      <c r="E25" s="215">
        <f>SUM(E26:E29)</f>
        <v>360780</v>
      </c>
      <c r="F25" s="215">
        <f>SUM(F26:F29)</f>
        <v>-4639220</v>
      </c>
      <c r="G25" s="214">
        <f>+E25/D25</f>
        <v>7.2155999999999998E-2</v>
      </c>
      <c r="H25" s="208"/>
      <c r="I25" s="219"/>
      <c r="J25" s="220" t="s">
        <v>15</v>
      </c>
      <c r="K25" s="203">
        <v>3450000</v>
      </c>
      <c r="L25" s="203">
        <v>3016450</v>
      </c>
      <c r="M25" s="203">
        <f t="shared" si="0"/>
        <v>-433550</v>
      </c>
      <c r="N25" s="202">
        <f t="shared" si="1"/>
        <v>0.8743333333333333</v>
      </c>
    </row>
    <row r="26" spans="1:14" s="188" customFormat="1" ht="18" customHeight="1">
      <c r="A26" s="480"/>
      <c r="B26" s="483"/>
      <c r="C26" s="226" t="s">
        <v>155</v>
      </c>
      <c r="D26" s="215"/>
      <c r="E26" s="215"/>
      <c r="F26" s="215">
        <f>+E26-D26</f>
        <v>0</v>
      </c>
      <c r="G26" s="214"/>
      <c r="H26" s="496" t="s">
        <v>154</v>
      </c>
      <c r="I26" s="497"/>
      <c r="J26" s="498"/>
      <c r="K26" s="203">
        <f>SUM(K27:K29)</f>
        <v>7000000</v>
      </c>
      <c r="L26" s="203">
        <f>SUM(L27:L29)</f>
        <v>0</v>
      </c>
      <c r="M26" s="203">
        <f t="shared" si="0"/>
        <v>-7000000</v>
      </c>
      <c r="N26" s="202">
        <f t="shared" si="1"/>
        <v>0</v>
      </c>
    </row>
    <row r="27" spans="1:14" s="188" customFormat="1" ht="24" customHeight="1">
      <c r="A27" s="480"/>
      <c r="B27" s="484"/>
      <c r="C27" s="220" t="s">
        <v>153</v>
      </c>
      <c r="D27" s="215">
        <v>5000000</v>
      </c>
      <c r="E27" s="215">
        <v>360780</v>
      </c>
      <c r="F27" s="215">
        <f>+E27-D27</f>
        <v>-4639220</v>
      </c>
      <c r="G27" s="214">
        <f>+E27/D27</f>
        <v>7.2155999999999998E-2</v>
      </c>
      <c r="H27" s="225"/>
      <c r="I27" s="499" t="s">
        <v>76</v>
      </c>
      <c r="J27" s="500"/>
      <c r="K27" s="203">
        <v>3000000</v>
      </c>
      <c r="L27" s="203">
        <v>0</v>
      </c>
      <c r="M27" s="203">
        <f t="shared" si="0"/>
        <v>-3000000</v>
      </c>
      <c r="N27" s="202">
        <f t="shared" si="1"/>
        <v>0</v>
      </c>
    </row>
    <row r="28" spans="1:14" s="188" customFormat="1" ht="13.5">
      <c r="A28" s="480"/>
      <c r="B28" s="484"/>
      <c r="C28" s="220"/>
      <c r="D28" s="215"/>
      <c r="E28" s="215"/>
      <c r="F28" s="215"/>
      <c r="G28" s="214"/>
      <c r="H28" s="208"/>
      <c r="I28" s="499" t="s">
        <v>14</v>
      </c>
      <c r="J28" s="500"/>
      <c r="K28" s="203">
        <v>2000000</v>
      </c>
      <c r="L28" s="203">
        <v>0</v>
      </c>
      <c r="M28" s="203">
        <f t="shared" si="0"/>
        <v>-2000000</v>
      </c>
      <c r="N28" s="202">
        <f t="shared" si="1"/>
        <v>0</v>
      </c>
    </row>
    <row r="29" spans="1:14" s="188" customFormat="1" ht="18" customHeight="1">
      <c r="A29" s="481"/>
      <c r="B29" s="485"/>
      <c r="C29" s="220"/>
      <c r="D29" s="215"/>
      <c r="E29" s="215"/>
      <c r="F29" s="215"/>
      <c r="G29" s="214"/>
      <c r="H29" s="208"/>
      <c r="I29" s="501" t="s">
        <v>13</v>
      </c>
      <c r="J29" s="502"/>
      <c r="K29" s="203">
        <v>2000000</v>
      </c>
      <c r="L29" s="203">
        <v>0</v>
      </c>
      <c r="M29" s="203">
        <f t="shared" si="0"/>
        <v>-2000000</v>
      </c>
      <c r="N29" s="202">
        <f t="shared" si="1"/>
        <v>0</v>
      </c>
    </row>
    <row r="30" spans="1:14" s="188" customFormat="1" ht="18" customHeight="1">
      <c r="A30" s="494" t="s">
        <v>152</v>
      </c>
      <c r="B30" s="495"/>
      <c r="C30" s="495"/>
      <c r="D30" s="222">
        <f>+D31</f>
        <v>2400000</v>
      </c>
      <c r="E30" s="222">
        <f>+E31</f>
        <v>420175</v>
      </c>
      <c r="F30" s="222">
        <f>+E30-D30</f>
        <v>-1979825</v>
      </c>
      <c r="G30" s="221">
        <f>+E30/D30</f>
        <v>0.17507291666666666</v>
      </c>
      <c r="H30" s="496" t="s">
        <v>31</v>
      </c>
      <c r="I30" s="497"/>
      <c r="J30" s="498"/>
      <c r="K30" s="203">
        <f>+K31+K39</f>
        <v>102820000</v>
      </c>
      <c r="L30" s="203">
        <f>+L31+L39</f>
        <v>73985930</v>
      </c>
      <c r="M30" s="203">
        <f t="shared" si="0"/>
        <v>-28834070</v>
      </c>
      <c r="N30" s="202">
        <f t="shared" si="1"/>
        <v>0.71956749659599295</v>
      </c>
    </row>
    <row r="31" spans="1:14" s="188" customFormat="1" ht="13.5">
      <c r="A31" s="479"/>
      <c r="B31" s="482" t="s">
        <v>152</v>
      </c>
      <c r="C31" s="482"/>
      <c r="D31" s="215">
        <f>SUM(D32:D34)</f>
        <v>2400000</v>
      </c>
      <c r="E31" s="215">
        <f>SUM(E32:E34)</f>
        <v>420175</v>
      </c>
      <c r="F31" s="215">
        <f>SUM(F32:F34)</f>
        <v>-1979825</v>
      </c>
      <c r="G31" s="214">
        <f>+E31/D31</f>
        <v>0.17507291666666666</v>
      </c>
      <c r="H31" s="225"/>
      <c r="I31" s="499" t="s">
        <v>151</v>
      </c>
      <c r="J31" s="500"/>
      <c r="K31" s="203">
        <f>SUM(K32:K38)</f>
        <v>62500000</v>
      </c>
      <c r="L31" s="203">
        <f>SUM(L32:L38)</f>
        <v>40265410</v>
      </c>
      <c r="M31" s="203">
        <f t="shared" si="0"/>
        <v>-22234590</v>
      </c>
      <c r="N31" s="202">
        <f t="shared" si="1"/>
        <v>0.64424656000000002</v>
      </c>
    </row>
    <row r="32" spans="1:14" s="188" customFormat="1" ht="18" customHeight="1">
      <c r="A32" s="480"/>
      <c r="B32" s="491"/>
      <c r="C32" s="212" t="s">
        <v>150</v>
      </c>
      <c r="D32" s="215">
        <v>2000000</v>
      </c>
      <c r="E32" s="215">
        <v>240491</v>
      </c>
      <c r="F32" s="215">
        <f>+E32-D32</f>
        <v>-1759509</v>
      </c>
      <c r="G32" s="214"/>
      <c r="H32" s="208"/>
      <c r="I32" s="224"/>
      <c r="J32" s="220" t="s">
        <v>64</v>
      </c>
      <c r="K32" s="203">
        <v>33500000</v>
      </c>
      <c r="L32" s="203">
        <v>25115000</v>
      </c>
      <c r="M32" s="203">
        <f t="shared" si="0"/>
        <v>-8385000</v>
      </c>
      <c r="N32" s="202">
        <f t="shared" si="1"/>
        <v>0.74970149253731344</v>
      </c>
    </row>
    <row r="33" spans="1:14" s="188" customFormat="1" ht="24.95" customHeight="1">
      <c r="A33" s="480"/>
      <c r="B33" s="492"/>
      <c r="C33" s="204" t="s">
        <v>149</v>
      </c>
      <c r="D33" s="215">
        <v>400000</v>
      </c>
      <c r="E33" s="215">
        <v>179684</v>
      </c>
      <c r="F33" s="215">
        <f>+E33-D33</f>
        <v>-220316</v>
      </c>
      <c r="G33" s="214">
        <f>+E33/D33</f>
        <v>0.44921</v>
      </c>
      <c r="H33" s="208"/>
      <c r="I33" s="219"/>
      <c r="J33" s="220" t="s">
        <v>63</v>
      </c>
      <c r="K33" s="203">
        <v>5000000</v>
      </c>
      <c r="L33" s="203">
        <v>355000</v>
      </c>
      <c r="M33" s="203">
        <f t="shared" si="0"/>
        <v>-4645000</v>
      </c>
      <c r="N33" s="202">
        <f t="shared" si="1"/>
        <v>7.0999999999999994E-2</v>
      </c>
    </row>
    <row r="34" spans="1:14" s="188" customFormat="1" ht="18" customHeight="1">
      <c r="A34" s="481"/>
      <c r="B34" s="505"/>
      <c r="C34" s="204"/>
      <c r="D34" s="223"/>
      <c r="E34" s="223"/>
      <c r="F34" s="215"/>
      <c r="G34" s="214"/>
      <c r="H34" s="208"/>
      <c r="I34" s="219"/>
      <c r="J34" s="220" t="s">
        <v>67</v>
      </c>
      <c r="K34" s="203">
        <v>1600000</v>
      </c>
      <c r="L34" s="203">
        <v>0</v>
      </c>
      <c r="M34" s="203">
        <f t="shared" si="0"/>
        <v>-1600000</v>
      </c>
      <c r="N34" s="202">
        <f t="shared" si="1"/>
        <v>0</v>
      </c>
    </row>
    <row r="35" spans="1:14" s="188" customFormat="1" ht="18" customHeight="1">
      <c r="A35" s="494" t="s">
        <v>147</v>
      </c>
      <c r="B35" s="495"/>
      <c r="C35" s="495"/>
      <c r="D35" s="222">
        <f>+D36</f>
        <v>2600000</v>
      </c>
      <c r="E35" s="222">
        <f>+E36</f>
        <v>465</v>
      </c>
      <c r="F35" s="222">
        <f>+E35-D35</f>
        <v>-2599535</v>
      </c>
      <c r="G35" s="221">
        <f>+E35/D35</f>
        <v>1.7884615384615384E-4</v>
      </c>
      <c r="H35" s="208"/>
      <c r="I35" s="219"/>
      <c r="J35" s="220" t="s">
        <v>62</v>
      </c>
      <c r="K35" s="203">
        <v>3000000</v>
      </c>
      <c r="L35" s="203">
        <v>2534100</v>
      </c>
      <c r="M35" s="203">
        <f t="shared" si="0"/>
        <v>-465900</v>
      </c>
      <c r="N35" s="202">
        <f t="shared" si="1"/>
        <v>0.84470000000000001</v>
      </c>
    </row>
    <row r="36" spans="1:14" s="188" customFormat="1" ht="18" customHeight="1">
      <c r="A36" s="479"/>
      <c r="B36" s="482" t="s">
        <v>147</v>
      </c>
      <c r="C36" s="482"/>
      <c r="D36" s="215">
        <f>SUM(D37:D39)</f>
        <v>2600000</v>
      </c>
      <c r="E36" s="215">
        <f>SUM(E37:E38)</f>
        <v>465</v>
      </c>
      <c r="F36" s="215">
        <f>SUM(F37:F39)</f>
        <v>-2599535</v>
      </c>
      <c r="G36" s="214">
        <f>+E36/D36</f>
        <v>1.7884615384615384E-4</v>
      </c>
      <c r="H36" s="208"/>
      <c r="I36" s="219"/>
      <c r="J36" s="220" t="s">
        <v>61</v>
      </c>
      <c r="K36" s="203">
        <v>2000000</v>
      </c>
      <c r="L36" s="203"/>
      <c r="M36" s="203">
        <f t="shared" si="0"/>
        <v>-2000000</v>
      </c>
      <c r="N36" s="202">
        <f t="shared" si="1"/>
        <v>0</v>
      </c>
    </row>
    <row r="37" spans="1:14" s="188" customFormat="1" ht="18" customHeight="1">
      <c r="A37" s="480"/>
      <c r="B37" s="491"/>
      <c r="C37" s="212" t="s">
        <v>148</v>
      </c>
      <c r="D37" s="215">
        <v>100000</v>
      </c>
      <c r="E37" s="215">
        <v>465</v>
      </c>
      <c r="F37" s="215">
        <f>+E37-D37</f>
        <v>-99535</v>
      </c>
      <c r="G37" s="214">
        <f>+E37/D37</f>
        <v>4.6499999999999996E-3</v>
      </c>
      <c r="H37" s="208"/>
      <c r="I37" s="219"/>
      <c r="J37" s="218" t="s">
        <v>60</v>
      </c>
      <c r="K37" s="217">
        <v>12400000</v>
      </c>
      <c r="L37" s="217">
        <v>11923220</v>
      </c>
      <c r="M37" s="217">
        <f t="shared" si="0"/>
        <v>-476780</v>
      </c>
      <c r="N37" s="216">
        <f t="shared" si="1"/>
        <v>0.96155000000000002</v>
      </c>
    </row>
    <row r="38" spans="1:14" s="188" customFormat="1" ht="24.95" customHeight="1">
      <c r="A38" s="480"/>
      <c r="B38" s="492"/>
      <c r="C38" s="212" t="s">
        <v>147</v>
      </c>
      <c r="D38" s="215">
        <v>2500000</v>
      </c>
      <c r="E38" s="215"/>
      <c r="F38" s="215">
        <f>+E38-D38</f>
        <v>-2500000</v>
      </c>
      <c r="G38" s="214">
        <v>1</v>
      </c>
      <c r="H38" s="208"/>
      <c r="I38" s="213"/>
      <c r="J38" s="212" t="s">
        <v>59</v>
      </c>
      <c r="K38" s="203">
        <v>5000000</v>
      </c>
      <c r="L38" s="203">
        <v>338090</v>
      </c>
      <c r="M38" s="203">
        <f t="shared" si="0"/>
        <v>-4661910</v>
      </c>
      <c r="N38" s="202">
        <f t="shared" si="1"/>
        <v>6.7617999999999998E-2</v>
      </c>
    </row>
    <row r="39" spans="1:14" s="188" customFormat="1" ht="18" customHeight="1" thickBot="1">
      <c r="A39" s="504"/>
      <c r="B39" s="493"/>
      <c r="C39" s="200"/>
      <c r="D39" s="211"/>
      <c r="E39" s="211"/>
      <c r="F39" s="210">
        <f>+E39-D39</f>
        <v>0</v>
      </c>
      <c r="G39" s="209"/>
      <c r="H39" s="208"/>
      <c r="I39" s="473" t="s">
        <v>58</v>
      </c>
      <c r="J39" s="473"/>
      <c r="K39" s="207">
        <f>SUM(K40)</f>
        <v>40320000</v>
      </c>
      <c r="L39" s="207">
        <f>SUM(L40)</f>
        <v>33720520</v>
      </c>
      <c r="M39" s="203">
        <f t="shared" si="0"/>
        <v>-6599480</v>
      </c>
      <c r="N39" s="202">
        <f t="shared" si="1"/>
        <v>0.83632242063492068</v>
      </c>
    </row>
    <row r="40" spans="1:14" s="188" customFormat="1" ht="18" customHeight="1">
      <c r="A40" s="196"/>
      <c r="B40" s="196"/>
      <c r="C40" s="195"/>
      <c r="D40" s="194"/>
      <c r="E40" s="194"/>
      <c r="F40" s="193"/>
      <c r="G40" s="189"/>
      <c r="H40" s="206"/>
      <c r="I40" s="205"/>
      <c r="J40" s="204" t="s">
        <v>58</v>
      </c>
      <c r="K40" s="203">
        <v>40320000</v>
      </c>
      <c r="L40" s="203">
        <v>33720520</v>
      </c>
      <c r="M40" s="203">
        <f t="shared" si="0"/>
        <v>-6599480</v>
      </c>
      <c r="N40" s="202">
        <f t="shared" si="1"/>
        <v>0.83632242063492068</v>
      </c>
    </row>
    <row r="41" spans="1:14" s="188" customFormat="1" ht="18" customHeight="1">
      <c r="A41" s="196"/>
      <c r="B41" s="503"/>
      <c r="C41" s="503"/>
      <c r="D41" s="503"/>
      <c r="E41" s="503"/>
      <c r="F41" s="503"/>
      <c r="G41" s="189"/>
      <c r="H41" s="468" t="s">
        <v>146</v>
      </c>
      <c r="I41" s="469"/>
      <c r="J41" s="469"/>
      <c r="K41" s="203">
        <f>+K42</f>
        <v>500000</v>
      </c>
      <c r="L41" s="203">
        <f>+L42</f>
        <v>0</v>
      </c>
      <c r="M41" s="203">
        <f t="shared" si="0"/>
        <v>-500000</v>
      </c>
      <c r="N41" s="202">
        <f t="shared" si="1"/>
        <v>0</v>
      </c>
    </row>
    <row r="42" spans="1:14" s="188" customFormat="1" ht="24.95" customHeight="1">
      <c r="A42" s="196"/>
      <c r="B42" s="196"/>
      <c r="C42" s="195"/>
      <c r="D42" s="194"/>
      <c r="E42" s="194"/>
      <c r="F42" s="193"/>
      <c r="G42" s="189"/>
      <c r="H42" s="479"/>
      <c r="I42" s="482" t="s">
        <v>146</v>
      </c>
      <c r="J42" s="482"/>
      <c r="K42" s="203">
        <f>SUM(K43)</f>
        <v>500000</v>
      </c>
      <c r="L42" s="203">
        <f>SUM(L43)</f>
        <v>0</v>
      </c>
      <c r="M42" s="203">
        <f t="shared" si="0"/>
        <v>-500000</v>
      </c>
      <c r="N42" s="202">
        <f t="shared" si="1"/>
        <v>0</v>
      </c>
    </row>
    <row r="43" spans="1:14" s="188" customFormat="1" ht="18" customHeight="1" thickBot="1">
      <c r="A43" s="196"/>
      <c r="B43" s="196"/>
      <c r="C43" s="195"/>
      <c r="E43" s="194"/>
      <c r="F43" s="193"/>
      <c r="G43" s="189"/>
      <c r="H43" s="504"/>
      <c r="I43" s="201"/>
      <c r="J43" s="200" t="s">
        <v>146</v>
      </c>
      <c r="K43" s="199">
        <v>500000</v>
      </c>
      <c r="L43" s="199"/>
      <c r="M43" s="198">
        <f t="shared" si="0"/>
        <v>-500000</v>
      </c>
      <c r="N43" s="197">
        <f t="shared" si="1"/>
        <v>0</v>
      </c>
    </row>
    <row r="44" spans="1:14" s="188" customFormat="1" ht="18" customHeight="1">
      <c r="A44" s="196"/>
      <c r="B44" s="196"/>
      <c r="C44" s="195"/>
      <c r="E44" s="194"/>
      <c r="F44" s="193"/>
      <c r="G44" s="189"/>
      <c r="H44" s="183"/>
      <c r="I44" s="183"/>
      <c r="J44" s="184"/>
      <c r="K44" s="183"/>
      <c r="L44" s="183"/>
      <c r="M44" s="183"/>
      <c r="N44" s="182"/>
    </row>
    <row r="45" spans="1:14" s="188" customFormat="1" ht="18" customHeight="1">
      <c r="A45" s="196"/>
      <c r="B45" s="196"/>
      <c r="C45" s="195"/>
      <c r="E45" s="194"/>
      <c r="F45" s="193"/>
      <c r="G45" s="189"/>
      <c r="H45" s="183"/>
      <c r="I45" s="183"/>
      <c r="J45" s="184"/>
      <c r="K45" s="183"/>
      <c r="L45" s="183"/>
      <c r="M45" s="183"/>
      <c r="N45" s="182"/>
    </row>
    <row r="46" spans="1:14" s="188" customFormat="1" ht="18" customHeight="1">
      <c r="A46" s="196"/>
      <c r="B46" s="196"/>
      <c r="C46" s="195"/>
      <c r="E46" s="194"/>
      <c r="F46" s="193"/>
      <c r="G46" s="189"/>
      <c r="H46" s="183"/>
      <c r="I46" s="183"/>
      <c r="J46" s="184"/>
      <c r="K46" s="183"/>
      <c r="L46" s="183"/>
      <c r="M46" s="183"/>
      <c r="N46" s="182"/>
    </row>
    <row r="47" spans="1:14" s="188" customFormat="1" ht="18" customHeight="1">
      <c r="A47" s="196"/>
      <c r="B47" s="196"/>
      <c r="C47" s="195"/>
      <c r="E47" s="194"/>
      <c r="F47" s="193"/>
      <c r="G47" s="189"/>
      <c r="H47" s="183"/>
      <c r="I47" s="183"/>
      <c r="J47" s="184"/>
      <c r="K47" s="183"/>
      <c r="L47" s="183"/>
      <c r="M47" s="183"/>
      <c r="N47" s="182"/>
    </row>
    <row r="48" spans="1:14" s="188" customFormat="1" ht="18" customHeight="1">
      <c r="A48" s="196"/>
      <c r="B48" s="196"/>
      <c r="C48" s="195"/>
      <c r="D48" s="194"/>
      <c r="E48" s="194"/>
      <c r="F48" s="193"/>
      <c r="G48" s="189"/>
      <c r="H48" s="183"/>
      <c r="I48" s="183"/>
      <c r="J48" s="184"/>
      <c r="K48" s="183"/>
      <c r="L48" s="183"/>
      <c r="M48" s="183"/>
      <c r="N48" s="182"/>
    </row>
    <row r="49" spans="1:14" s="188" customFormat="1" ht="18" customHeight="1">
      <c r="A49" s="192"/>
      <c r="B49" s="192"/>
      <c r="C49" s="192"/>
      <c r="D49" s="191"/>
      <c r="E49" s="191"/>
      <c r="F49" s="190"/>
      <c r="G49" s="189"/>
      <c r="H49" s="183"/>
      <c r="I49" s="183"/>
      <c r="J49" s="184"/>
      <c r="K49" s="183"/>
      <c r="L49" s="183"/>
      <c r="M49" s="183"/>
      <c r="N49" s="182"/>
    </row>
    <row r="50" spans="1:14" s="188" customFormat="1" ht="18" customHeight="1">
      <c r="A50" s="184"/>
      <c r="B50" s="184"/>
      <c r="C50" s="184"/>
      <c r="D50" s="186"/>
      <c r="E50" s="186"/>
      <c r="F50" s="183"/>
      <c r="G50" s="185"/>
      <c r="H50" s="183"/>
      <c r="I50" s="183"/>
      <c r="J50" s="184"/>
      <c r="K50" s="183"/>
      <c r="L50" s="183"/>
      <c r="M50" s="183"/>
      <c r="N50" s="182"/>
    </row>
    <row r="51" spans="1:14" s="188" customFormat="1" ht="18" customHeight="1">
      <c r="A51" s="184"/>
      <c r="B51" s="184"/>
      <c r="C51" s="184"/>
      <c r="D51" s="186"/>
      <c r="E51" s="186"/>
      <c r="F51" s="183"/>
      <c r="G51" s="185"/>
      <c r="H51" s="183"/>
      <c r="I51" s="183"/>
      <c r="J51" s="184"/>
      <c r="K51" s="183"/>
      <c r="L51" s="183"/>
      <c r="M51" s="183"/>
      <c r="N51" s="182"/>
    </row>
    <row r="52" spans="1:14" s="188" customFormat="1" ht="18" customHeight="1">
      <c r="A52" s="184"/>
      <c r="B52" s="184"/>
      <c r="C52" s="184"/>
      <c r="D52" s="186"/>
      <c r="E52" s="186"/>
      <c r="F52" s="183"/>
      <c r="G52" s="185"/>
      <c r="H52" s="183"/>
      <c r="I52" s="183"/>
      <c r="J52" s="184"/>
      <c r="K52" s="183"/>
      <c r="L52" s="183"/>
      <c r="M52" s="183"/>
      <c r="N52" s="182"/>
    </row>
    <row r="53" spans="1:14" s="188" customFormat="1" ht="18" customHeight="1">
      <c r="A53" s="184"/>
      <c r="B53" s="184"/>
      <c r="C53" s="184"/>
      <c r="D53" s="186"/>
      <c r="E53" s="186"/>
      <c r="F53" s="183"/>
      <c r="G53" s="185"/>
      <c r="H53" s="183"/>
      <c r="I53" s="183"/>
      <c r="J53" s="184"/>
      <c r="K53" s="183"/>
      <c r="L53" s="183"/>
      <c r="M53" s="183"/>
      <c r="N53" s="182"/>
    </row>
    <row r="54" spans="1:14" s="188" customFormat="1" ht="18" customHeight="1">
      <c r="A54" s="184"/>
      <c r="B54" s="184"/>
      <c r="C54" s="184"/>
      <c r="D54" s="186"/>
      <c r="E54" s="186"/>
      <c r="F54" s="183"/>
      <c r="G54" s="185"/>
      <c r="H54" s="183"/>
      <c r="I54" s="183"/>
      <c r="J54" s="184"/>
      <c r="K54" s="183"/>
      <c r="L54" s="183"/>
      <c r="M54" s="183"/>
      <c r="N54" s="182"/>
    </row>
    <row r="55" spans="1:14" s="188" customFormat="1" ht="18" customHeight="1">
      <c r="A55" s="184"/>
      <c r="B55" s="184"/>
      <c r="C55" s="184"/>
      <c r="D55" s="186"/>
      <c r="E55" s="186"/>
      <c r="F55" s="183"/>
      <c r="G55" s="185"/>
      <c r="H55" s="183"/>
      <c r="I55" s="183"/>
      <c r="J55" s="184"/>
      <c r="K55" s="183"/>
      <c r="L55" s="183"/>
      <c r="M55" s="183"/>
      <c r="N55" s="182"/>
    </row>
    <row r="56" spans="1:14" s="188" customFormat="1" ht="18" customHeight="1">
      <c r="A56" s="184"/>
      <c r="B56" s="184"/>
      <c r="C56" s="184"/>
      <c r="D56" s="186"/>
      <c r="E56" s="186"/>
      <c r="F56" s="183"/>
      <c r="G56" s="185"/>
      <c r="H56" s="183"/>
      <c r="I56" s="183"/>
      <c r="J56" s="184"/>
      <c r="K56" s="183"/>
      <c r="L56" s="183"/>
      <c r="M56" s="183"/>
      <c r="N56" s="182"/>
    </row>
    <row r="57" spans="1:14" s="187" customFormat="1" ht="18" customHeight="1">
      <c r="A57" s="184"/>
      <c r="B57" s="184"/>
      <c r="C57" s="184"/>
      <c r="D57" s="186"/>
      <c r="E57" s="186"/>
      <c r="F57" s="183"/>
      <c r="G57" s="185"/>
      <c r="H57" s="183"/>
      <c r="I57" s="183"/>
      <c r="J57" s="184"/>
      <c r="K57" s="183"/>
      <c r="L57" s="183"/>
      <c r="M57" s="183"/>
      <c r="N57" s="182"/>
    </row>
    <row r="58" spans="1:14" ht="18" customHeight="1"/>
    <row r="59" spans="1:14" ht="18" customHeight="1"/>
    <row r="60" spans="1:14" ht="18" customHeight="1"/>
    <row r="61" spans="1:14" ht="18" customHeight="1"/>
    <row r="62" spans="1:14" s="184" customFormat="1" ht="18" customHeight="1">
      <c r="D62" s="186"/>
      <c r="E62" s="186"/>
      <c r="F62" s="183"/>
      <c r="G62" s="185"/>
      <c r="H62" s="183"/>
      <c r="I62" s="183"/>
      <c r="K62" s="183"/>
      <c r="L62" s="183"/>
      <c r="M62" s="183"/>
      <c r="N62" s="182"/>
    </row>
    <row r="63" spans="1:14" s="184" customFormat="1" ht="18" customHeight="1">
      <c r="D63" s="186"/>
      <c r="E63" s="186"/>
      <c r="F63" s="183"/>
      <c r="G63" s="185"/>
      <c r="H63" s="183"/>
      <c r="I63" s="183"/>
      <c r="K63" s="183"/>
      <c r="L63" s="183"/>
      <c r="M63" s="183"/>
      <c r="N63" s="182"/>
    </row>
    <row r="64" spans="1:14" s="184" customFormat="1" ht="18" customHeight="1">
      <c r="D64" s="186"/>
      <c r="E64" s="186"/>
      <c r="F64" s="183"/>
      <c r="G64" s="185"/>
      <c r="H64" s="183"/>
      <c r="I64" s="183"/>
      <c r="K64" s="183"/>
      <c r="L64" s="183"/>
      <c r="M64" s="183"/>
      <c r="N64" s="182"/>
    </row>
    <row r="65" spans="4:14" s="184" customFormat="1" ht="18" customHeight="1">
      <c r="D65" s="186"/>
      <c r="E65" s="186"/>
      <c r="F65" s="183"/>
      <c r="G65" s="185"/>
      <c r="H65" s="183"/>
      <c r="I65" s="183"/>
      <c r="K65" s="183"/>
      <c r="L65" s="183"/>
      <c r="M65" s="183"/>
      <c r="N65" s="182"/>
    </row>
    <row r="66" spans="4:14" s="184" customFormat="1" ht="18" customHeight="1">
      <c r="D66" s="186"/>
      <c r="E66" s="186"/>
      <c r="F66" s="183"/>
      <c r="G66" s="185"/>
      <c r="H66" s="183"/>
      <c r="I66" s="183"/>
      <c r="K66" s="183"/>
      <c r="L66" s="183"/>
      <c r="M66" s="183"/>
      <c r="N66" s="182"/>
    </row>
  </sheetData>
  <mergeCells count="53">
    <mergeCell ref="B41:F41"/>
    <mergeCell ref="H41:J41"/>
    <mergeCell ref="H42:H43"/>
    <mergeCell ref="I42:J42"/>
    <mergeCell ref="A31:A34"/>
    <mergeCell ref="B31:C31"/>
    <mergeCell ref="I31:J31"/>
    <mergeCell ref="B32:B34"/>
    <mergeCell ref="A35:C35"/>
    <mergeCell ref="A36:A39"/>
    <mergeCell ref="I39:J39"/>
    <mergeCell ref="H26:J26"/>
    <mergeCell ref="I27:J27"/>
    <mergeCell ref="I28:J28"/>
    <mergeCell ref="I29:J29"/>
    <mergeCell ref="H30:J30"/>
    <mergeCell ref="A25:A29"/>
    <mergeCell ref="B25:C25"/>
    <mergeCell ref="B26:B29"/>
    <mergeCell ref="B36:C36"/>
    <mergeCell ref="B37:B39"/>
    <mergeCell ref="A30:C30"/>
    <mergeCell ref="A15:C15"/>
    <mergeCell ref="A16:A23"/>
    <mergeCell ref="B16:C16"/>
    <mergeCell ref="B17:B23"/>
    <mergeCell ref="A24:C24"/>
    <mergeCell ref="A6:C6"/>
    <mergeCell ref="H6:J6"/>
    <mergeCell ref="A7:C7"/>
    <mergeCell ref="H7:J7"/>
    <mergeCell ref="A8:A14"/>
    <mergeCell ref="B8:C8"/>
    <mergeCell ref="I8:J8"/>
    <mergeCell ref="B9:B14"/>
    <mergeCell ref="I9:I13"/>
    <mergeCell ref="I14:J14"/>
    <mergeCell ref="A1:N1"/>
    <mergeCell ref="L2:N2"/>
    <mergeCell ref="A3:G3"/>
    <mergeCell ref="H3:N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N4"/>
  </mergeCells>
  <phoneticPr fontId="1" type="noConversion"/>
  <pageMargins left="0.39361110329627991" right="0.39361110329627991" top="0.74791663885116577" bottom="0.74791663885116577" header="0.31486111879348755" footer="0.3148611187934875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예결산요약</vt:lpstr>
      <vt:lpstr>수지결산(요약)</vt:lpstr>
      <vt:lpstr>법인</vt:lpstr>
      <vt:lpstr>신명사랑채</vt:lpstr>
      <vt:lpstr>신명공생</vt:lpstr>
      <vt:lpstr>신명방카</vt:lpstr>
      <vt:lpstr>신명공생!Print_Titles</vt:lpstr>
      <vt:lpstr>신명방카!Print_Titles</vt:lpstr>
      <vt:lpstr>신명사랑채!Print_Titles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권정순</dc:creator>
  <cp:lastModifiedBy>PC</cp:lastModifiedBy>
  <cp:lastPrinted>2024-03-05T01:15:43Z</cp:lastPrinted>
  <dcterms:created xsi:type="dcterms:W3CDTF">2013-11-27T07:36:18Z</dcterms:created>
  <dcterms:modified xsi:type="dcterms:W3CDTF">2025-03-31T07:10:53Z</dcterms:modified>
</cp:coreProperties>
</file>