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M14" i="18"/>
  <c r="P18"/>
  <c r="R44"/>
  <c r="H23"/>
  <c r="M11"/>
  <c r="N11"/>
  <c r="O11"/>
  <c r="P11"/>
  <c r="E12"/>
  <c r="E10" s="1"/>
  <c r="E7" s="1"/>
  <c r="F12"/>
  <c r="G12"/>
  <c r="H12"/>
  <c r="H10" s="1"/>
  <c r="H7" s="1"/>
  <c r="I12"/>
  <c r="J12"/>
  <c r="O12" s="1"/>
  <c r="K12"/>
  <c r="K10" s="1"/>
  <c r="L12"/>
  <c r="Q12"/>
  <c r="Q10" s="1"/>
  <c r="Q7" s="1"/>
  <c r="R12"/>
  <c r="M13"/>
  <c r="N13"/>
  <c r="O13"/>
  <c r="P13"/>
  <c r="N14"/>
  <c r="O14"/>
  <c r="P14"/>
  <c r="E15"/>
  <c r="F15"/>
  <c r="F10" s="1"/>
  <c r="G15"/>
  <c r="G10" s="1"/>
  <c r="G7" s="1"/>
  <c r="H15"/>
  <c r="I15"/>
  <c r="J15"/>
  <c r="O15" s="1"/>
  <c r="K15"/>
  <c r="L15"/>
  <c r="Q15"/>
  <c r="R15"/>
  <c r="M16"/>
  <c r="N16"/>
  <c r="O16"/>
  <c r="P16"/>
  <c r="M17"/>
  <c r="N17"/>
  <c r="O17"/>
  <c r="P17"/>
  <c r="M18"/>
  <c r="N18"/>
  <c r="O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I10" s="1"/>
  <c r="J23"/>
  <c r="N23" s="1"/>
  <c r="K23"/>
  <c r="L23"/>
  <c r="L10" s="1"/>
  <c r="Q23"/>
  <c r="R23"/>
  <c r="R10"/>
  <c r="R7" s="1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E30" s="1"/>
  <c r="F33"/>
  <c r="F30" s="1"/>
  <c r="F8" s="1"/>
  <c r="G33"/>
  <c r="G30" s="1"/>
  <c r="G9" s="1"/>
  <c r="H33"/>
  <c r="H30" s="1"/>
  <c r="I33"/>
  <c r="I30"/>
  <c r="I8" s="1"/>
  <c r="J33"/>
  <c r="J30" s="1"/>
  <c r="K33"/>
  <c r="K30" s="1"/>
  <c r="K8" s="1"/>
  <c r="L33"/>
  <c r="L30" s="1"/>
  <c r="Q33"/>
  <c r="Q30" s="1"/>
  <c r="R33"/>
  <c r="R30" s="1"/>
  <c r="N34"/>
  <c r="O34"/>
  <c r="P34"/>
  <c r="M35"/>
  <c r="M33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O44" s="1"/>
  <c r="H44"/>
  <c r="P44" s="1"/>
  <c r="I44"/>
  <c r="J44"/>
  <c r="N44"/>
  <c r="K44"/>
  <c r="L44"/>
  <c r="Q44"/>
  <c r="M45"/>
  <c r="N45"/>
  <c r="O45"/>
  <c r="P45"/>
  <c r="M46"/>
  <c r="N46"/>
  <c r="O46"/>
  <c r="P46"/>
  <c r="M47"/>
  <c r="N47"/>
  <c r="O47"/>
  <c r="P47"/>
  <c r="G44"/>
  <c r="M15"/>
  <c r="M12"/>
  <c r="N33"/>
  <c r="N12"/>
  <c r="M23"/>
  <c r="P23"/>
  <c r="I7" l="1"/>
  <c r="I9"/>
  <c r="K7"/>
  <c r="K6" s="1"/>
  <c r="K9"/>
  <c r="J10"/>
  <c r="N15"/>
  <c r="O23"/>
  <c r="P33"/>
  <c r="P15"/>
  <c r="M30"/>
  <c r="M8" s="1"/>
  <c r="I6"/>
  <c r="R8"/>
  <c r="R9"/>
  <c r="H8"/>
  <c r="H6" s="1"/>
  <c r="H9"/>
  <c r="L7"/>
  <c r="L9"/>
  <c r="F7"/>
  <c r="F9"/>
  <c r="O10"/>
  <c r="Q8"/>
  <c r="Q9"/>
  <c r="N30"/>
  <c r="J8"/>
  <c r="O30"/>
  <c r="P30"/>
  <c r="E8"/>
  <c r="E6" s="1"/>
  <c r="E9"/>
  <c r="R6"/>
  <c r="P10"/>
  <c r="M10"/>
  <c r="O33"/>
  <c r="G8"/>
  <c r="G6" s="1"/>
  <c r="N10"/>
  <c r="M44"/>
  <c r="L8"/>
  <c r="J9" l="1"/>
  <c r="P9" s="1"/>
  <c r="J7"/>
  <c r="N9"/>
  <c r="O9"/>
  <c r="L6"/>
  <c r="P8"/>
  <c r="N8"/>
  <c r="O8"/>
  <c r="M9"/>
  <c r="M7"/>
  <c r="F6"/>
  <c r="Q6"/>
  <c r="N7" l="1"/>
  <c r="J6"/>
  <c r="P7"/>
  <c r="O7"/>
  <c r="M6"/>
  <c r="P6" l="1"/>
  <c r="O6"/>
  <c r="N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<sst xmlns="http://schemas.openxmlformats.org/spreadsheetml/2006/main" count="75" uniqueCount="63">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</sst>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22" fillId="0" borderId="0">
      <alignment vertical="center"/>
    </xf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2" fillId="8" borderId="11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9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0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2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11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9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24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쉼표 [0] 5" xfId="16"/>
    <cellStyle name="쉼표 [0] 6" xfId="17"/>
    <cellStyle name="쉼표 [0] 8" xfId="18"/>
    <cellStyle name="콤마 [0]_1202" xfId="19"/>
    <cellStyle name="콤마_1202" xfId="20"/>
    <cellStyle name="표준" xfId="0" builtinId="0"/>
    <cellStyle name="표준 2 2" xfId="21"/>
    <cellStyle name="표준 3" xfId="22"/>
    <cellStyle name="표준 5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6" sqref="E6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3.88671875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5" t="s">
        <v>62</v>
      </c>
      <c r="H1" s="95"/>
      <c r="I1" s="95"/>
      <c r="J1" s="95"/>
      <c r="K1" s="95"/>
      <c r="L1" s="95"/>
      <c r="M1" s="95"/>
      <c r="N1" s="95"/>
      <c r="O1" s="11"/>
      <c r="P1" s="11"/>
      <c r="Q1" s="11"/>
    </row>
    <row r="2" spans="1:18" s="10" customFormat="1" ht="14.25" customHeight="1">
      <c r="E2" s="12"/>
      <c r="G2" s="95"/>
      <c r="H2" s="95"/>
      <c r="I2" s="95"/>
      <c r="J2" s="95"/>
      <c r="K2" s="95"/>
      <c r="L2" s="95"/>
      <c r="M2" s="95"/>
      <c r="N2" s="95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0" t="s">
        <v>42</v>
      </c>
      <c r="F4" s="60"/>
      <c r="G4" s="58" t="s">
        <v>43</v>
      </c>
      <c r="H4" s="59"/>
      <c r="I4" s="58" t="s">
        <v>44</v>
      </c>
      <c r="J4" s="59"/>
      <c r="K4" s="58" t="s">
        <v>45</v>
      </c>
      <c r="L4" s="59"/>
      <c r="M4" s="60" t="s">
        <v>46</v>
      </c>
      <c r="N4" s="60" t="s">
        <v>47</v>
      </c>
      <c r="O4" s="60"/>
      <c r="P4" s="60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61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0</v>
      </c>
      <c r="G6" s="22">
        <f t="shared" si="0"/>
        <v>19853523</v>
      </c>
      <c r="H6" s="22">
        <f t="shared" si="0"/>
        <v>478784670</v>
      </c>
      <c r="I6" s="22">
        <f t="shared" si="0"/>
        <v>20242658</v>
      </c>
      <c r="J6" s="22">
        <f>SUM(J7:J8)</f>
        <v>468198950</v>
      </c>
      <c r="K6" s="22">
        <f t="shared" si="0"/>
        <v>-200</v>
      </c>
      <c r="L6" s="22">
        <f t="shared" si="0"/>
        <v>967863</v>
      </c>
      <c r="M6" s="22">
        <f t="shared" si="0"/>
        <v>9617858</v>
      </c>
      <c r="N6" s="23">
        <f t="shared" ref="N6:N47" si="1">+J6/E6*100</f>
        <v>123.4213654936075</v>
      </c>
      <c r="O6" s="23" t="e">
        <f t="shared" ref="O6:O47" si="2">+J6/F6*100</f>
        <v>#DIV/0!</v>
      </c>
      <c r="P6" s="23">
        <f t="shared" ref="P6:P47" si="3">+J6/H6*100</f>
        <v>97.789043663407185</v>
      </c>
      <c r="Q6" s="22">
        <f>SUM(Q7:Q8)</f>
        <v>490207</v>
      </c>
      <c r="R6" s="22">
        <f>SUM(R7:R8)</f>
        <v>4078388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124500000</v>
      </c>
      <c r="F7" s="14">
        <f t="shared" si="4"/>
        <v>0</v>
      </c>
      <c r="G7" s="14">
        <f>G10+G45+G46</f>
        <v>11215925</v>
      </c>
      <c r="H7" s="14">
        <f t="shared" si="4"/>
        <v>153090309</v>
      </c>
      <c r="I7" s="14">
        <f t="shared" si="4"/>
        <v>11227149</v>
      </c>
      <c r="J7" s="14">
        <f t="shared" si="4"/>
        <v>150576315</v>
      </c>
      <c r="K7" s="14">
        <f t="shared" si="4"/>
        <v>-44</v>
      </c>
      <c r="L7" s="14">
        <f t="shared" si="4"/>
        <v>167998</v>
      </c>
      <c r="M7" s="14">
        <f t="shared" si="4"/>
        <v>2345996</v>
      </c>
      <c r="N7" s="15">
        <f t="shared" si="1"/>
        <v>120.94483132530121</v>
      </c>
      <c r="O7" s="15" t="e">
        <f t="shared" si="2"/>
        <v>#DIV/0!</v>
      </c>
      <c r="P7" s="15">
        <f t="shared" si="3"/>
        <v>98.3578359620399</v>
      </c>
      <c r="Q7" s="14">
        <f>Q10+Q45+Q46</f>
        <v>33804</v>
      </c>
      <c r="R7" s="14">
        <f>R10+R45+R46</f>
        <v>669919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0</v>
      </c>
      <c r="G8" s="24">
        <f t="shared" si="5"/>
        <v>8637598</v>
      </c>
      <c r="H8" s="24">
        <f t="shared" si="5"/>
        <v>325694361</v>
      </c>
      <c r="I8" s="24">
        <f t="shared" si="5"/>
        <v>9015509</v>
      </c>
      <c r="J8" s="24">
        <f t="shared" si="5"/>
        <v>317622635</v>
      </c>
      <c r="K8" s="24">
        <f t="shared" si="5"/>
        <v>-156</v>
      </c>
      <c r="L8" s="24">
        <f t="shared" si="5"/>
        <v>799865</v>
      </c>
      <c r="M8" s="24">
        <f t="shared" si="5"/>
        <v>7271862</v>
      </c>
      <c r="N8" s="25">
        <f t="shared" si="1"/>
        <v>124.63120855405141</v>
      </c>
      <c r="O8" s="25" t="e">
        <f t="shared" si="2"/>
        <v>#DIV/0!</v>
      </c>
      <c r="P8" s="25">
        <f t="shared" si="3"/>
        <v>97.521686904490196</v>
      </c>
      <c r="Q8" s="24">
        <f>Q30+Q47</f>
        <v>456403</v>
      </c>
      <c r="R8" s="24">
        <f>R30+R47</f>
        <v>3408469</v>
      </c>
    </row>
    <row r="9" spans="1:18" s="4" customFormat="1" ht="21.75" customHeight="1">
      <c r="A9" s="67" t="s">
        <v>18</v>
      </c>
      <c r="B9" s="72" t="s">
        <v>15</v>
      </c>
      <c r="C9" s="72"/>
      <c r="D9" s="73"/>
      <c r="E9" s="51">
        <f t="shared" ref="E9:M9" si="6">SUM(E10,E30)</f>
        <v>377850000</v>
      </c>
      <c r="F9" s="20">
        <f t="shared" si="6"/>
        <v>0</v>
      </c>
      <c r="G9" s="20">
        <f t="shared" si="6"/>
        <v>20214561</v>
      </c>
      <c r="H9" s="20">
        <f t="shared" si="6"/>
        <v>470572702</v>
      </c>
      <c r="I9" s="20">
        <f t="shared" si="6"/>
        <v>20527331</v>
      </c>
      <c r="J9" s="20">
        <f t="shared" si="6"/>
        <v>465951473</v>
      </c>
      <c r="K9" s="20">
        <f t="shared" si="6"/>
        <v>0</v>
      </c>
      <c r="L9" s="20">
        <f t="shared" si="6"/>
        <v>2597</v>
      </c>
      <c r="M9" s="20">
        <f t="shared" si="6"/>
        <v>4618633</v>
      </c>
      <c r="N9" s="21">
        <f t="shared" si="1"/>
        <v>123.31652057694853</v>
      </c>
      <c r="O9" s="21" t="e">
        <f t="shared" si="2"/>
        <v>#DIV/0!</v>
      </c>
      <c r="P9" s="21">
        <f t="shared" si="3"/>
        <v>99.017956421960065</v>
      </c>
      <c r="Q9" s="20">
        <f>SUM(Q10,Q30)</f>
        <v>108422</v>
      </c>
      <c r="R9" s="20">
        <f>SUM(R10,R30)</f>
        <v>1974170</v>
      </c>
    </row>
    <row r="10" spans="1:18" s="4" customFormat="1" ht="21.75" customHeight="1">
      <c r="A10" s="68"/>
      <c r="B10" s="65" t="s">
        <v>19</v>
      </c>
      <c r="C10" s="69" t="s">
        <v>7</v>
      </c>
      <c r="D10" s="70"/>
      <c r="E10" s="52">
        <f t="shared" ref="E10:M10" si="7">SUM(E11,E12,E15,E18:E22,E23)</f>
        <v>123700000</v>
      </c>
      <c r="F10" s="6">
        <f t="shared" si="7"/>
        <v>0</v>
      </c>
      <c r="G10" s="6">
        <f t="shared" si="7"/>
        <v>11212053</v>
      </c>
      <c r="H10" s="6">
        <f t="shared" si="7"/>
        <v>150991739</v>
      </c>
      <c r="I10" s="6">
        <f t="shared" si="7"/>
        <v>11211535</v>
      </c>
      <c r="J10" s="6">
        <f t="shared" si="7"/>
        <v>149633033</v>
      </c>
      <c r="K10" s="6">
        <f t="shared" si="7"/>
        <v>0</v>
      </c>
      <c r="L10" s="6">
        <f t="shared" si="7"/>
        <v>237</v>
      </c>
      <c r="M10" s="6">
        <f t="shared" si="7"/>
        <v>1358469</v>
      </c>
      <c r="N10" s="7">
        <f t="shared" si="1"/>
        <v>120.9644567502021</v>
      </c>
      <c r="O10" s="7" t="e">
        <f t="shared" si="2"/>
        <v>#DIV/0!</v>
      </c>
      <c r="P10" s="7">
        <f t="shared" si="3"/>
        <v>99.100145472196985</v>
      </c>
      <c r="Q10" s="6">
        <f>SUM(Q11,Q12,Q15,Q18:Q22,Q23)</f>
        <v>32949</v>
      </c>
      <c r="R10" s="6">
        <f>SUM(R11,R12,R15,R18:R22,R23)</f>
        <v>541631</v>
      </c>
    </row>
    <row r="11" spans="1:18" s="4" customFormat="1" ht="21.75" customHeight="1">
      <c r="A11" s="68"/>
      <c r="B11" s="66"/>
      <c r="C11" s="71" t="s">
        <v>20</v>
      </c>
      <c r="D11" s="70"/>
      <c r="E11" s="47">
        <v>80000000</v>
      </c>
      <c r="F11" s="9"/>
      <c r="G11" s="9">
        <v>9057267</v>
      </c>
      <c r="H11" s="9">
        <v>103874404</v>
      </c>
      <c r="I11" s="9">
        <v>8983253</v>
      </c>
      <c r="J11" s="9">
        <v>102985038</v>
      </c>
      <c r="K11" s="9"/>
      <c r="L11" s="17"/>
      <c r="M11" s="6">
        <f>H11-J11-L11</f>
        <v>889366</v>
      </c>
      <c r="N11" s="7">
        <f t="shared" si="1"/>
        <v>128.73129750000001</v>
      </c>
      <c r="O11" s="7" t="e">
        <f t="shared" si="2"/>
        <v>#DIV/0!</v>
      </c>
      <c r="P11" s="7">
        <f t="shared" si="3"/>
        <v>99.143806399120223</v>
      </c>
      <c r="Q11" s="41">
        <v>25624</v>
      </c>
      <c r="R11" s="40">
        <v>413829</v>
      </c>
    </row>
    <row r="12" spans="1:18" s="4" customFormat="1" ht="21.75" customHeight="1">
      <c r="A12" s="68"/>
      <c r="B12" s="66"/>
      <c r="C12" s="65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0</v>
      </c>
      <c r="G12" s="16">
        <f t="shared" si="8"/>
        <v>466066</v>
      </c>
      <c r="H12" s="16">
        <f t="shared" si="8"/>
        <v>6986292</v>
      </c>
      <c r="I12" s="16">
        <f t="shared" si="8"/>
        <v>468297</v>
      </c>
      <c r="J12" s="16">
        <f>SUM(J13:J14)</f>
        <v>6968445</v>
      </c>
      <c r="K12" s="16">
        <f t="shared" si="8"/>
        <v>0</v>
      </c>
      <c r="L12" s="16">
        <f t="shared" si="8"/>
        <v>0</v>
      </c>
      <c r="M12" s="16">
        <f t="shared" si="8"/>
        <v>17847</v>
      </c>
      <c r="N12" s="7">
        <f t="shared" si="1"/>
        <v>89.339038461538465</v>
      </c>
      <c r="O12" s="7" t="e">
        <f t="shared" si="2"/>
        <v>#DIV/0!</v>
      </c>
      <c r="P12" s="7" t="s">
        <v>61</v>
      </c>
      <c r="Q12" s="42">
        <f>SUM(Q13:Q14)</f>
        <v>809</v>
      </c>
      <c r="R12" s="42">
        <f>SUM(R13:R14)</f>
        <v>22719</v>
      </c>
    </row>
    <row r="13" spans="1:18" s="4" customFormat="1" ht="21.75" customHeight="1">
      <c r="A13" s="68"/>
      <c r="B13" s="66"/>
      <c r="C13" s="96"/>
      <c r="D13" s="37" t="s">
        <v>28</v>
      </c>
      <c r="E13" s="54">
        <v>6660000</v>
      </c>
      <c r="F13" s="8"/>
      <c r="G13" s="9">
        <v>439007</v>
      </c>
      <c r="H13" s="17">
        <v>5833435</v>
      </c>
      <c r="I13" s="9">
        <v>438971</v>
      </c>
      <c r="J13" s="17">
        <v>5830928</v>
      </c>
      <c r="K13" s="9"/>
      <c r="L13" s="17"/>
      <c r="M13" s="6">
        <f>H13-J13-L13</f>
        <v>2507</v>
      </c>
      <c r="N13" s="7">
        <f t="shared" si="1"/>
        <v>87.551471471471473</v>
      </c>
      <c r="O13" s="7" t="e">
        <f t="shared" si="2"/>
        <v>#DIV/0!</v>
      </c>
      <c r="P13" s="7">
        <f t="shared" si="3"/>
        <v>99.957023606160007</v>
      </c>
      <c r="Q13" s="41">
        <v>767</v>
      </c>
      <c r="R13" s="40">
        <v>21627</v>
      </c>
    </row>
    <row r="14" spans="1:18" s="4" customFormat="1" ht="21.75" customHeight="1">
      <c r="A14" s="68"/>
      <c r="B14" s="66"/>
      <c r="C14" s="97"/>
      <c r="D14" s="37" t="s">
        <v>29</v>
      </c>
      <c r="E14" s="54">
        <v>1140000</v>
      </c>
      <c r="F14" s="8"/>
      <c r="G14" s="9">
        <v>27059</v>
      </c>
      <c r="H14" s="17">
        <v>1152857</v>
      </c>
      <c r="I14" s="9">
        <v>29326</v>
      </c>
      <c r="J14" s="17">
        <v>1137517</v>
      </c>
      <c r="K14" s="9"/>
      <c r="L14" s="17"/>
      <c r="M14" s="6">
        <f>H14-J14-L14</f>
        <v>15340</v>
      </c>
      <c r="N14" s="7">
        <f>+J14/E14*100</f>
        <v>99.782192982456138</v>
      </c>
      <c r="O14" s="7" t="e">
        <f>+J14/F14*100</f>
        <v>#DIV/0!</v>
      </c>
      <c r="P14" s="7">
        <f>+J14/H14*100</f>
        <v>98.669392648004049</v>
      </c>
      <c r="Q14" s="41">
        <v>42</v>
      </c>
      <c r="R14" s="40">
        <v>1092</v>
      </c>
    </row>
    <row r="15" spans="1:18" s="4" customFormat="1" ht="21.75" customHeight="1">
      <c r="A15" s="68"/>
      <c r="B15" s="66"/>
      <c r="C15" s="65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0</v>
      </c>
      <c r="G15" s="16">
        <f t="shared" si="9"/>
        <v>184496</v>
      </c>
      <c r="H15" s="16">
        <f t="shared" si="9"/>
        <v>13111701</v>
      </c>
      <c r="I15" s="16">
        <f t="shared" si="9"/>
        <v>204146</v>
      </c>
      <c r="J15" s="16">
        <f t="shared" si="9"/>
        <v>12991143</v>
      </c>
      <c r="K15" s="16">
        <f t="shared" si="9"/>
        <v>0</v>
      </c>
      <c r="L15" s="16">
        <f t="shared" si="9"/>
        <v>79</v>
      </c>
      <c r="M15" s="16">
        <f t="shared" si="9"/>
        <v>120479</v>
      </c>
      <c r="N15" s="7">
        <f t="shared" si="1"/>
        <v>112.96646086956521</v>
      </c>
      <c r="O15" s="7" t="e">
        <f t="shared" si="2"/>
        <v>#DIV/0!</v>
      </c>
      <c r="P15" s="7">
        <f t="shared" si="3"/>
        <v>99.080531198812423</v>
      </c>
      <c r="Q15" s="42">
        <f>SUM(Q16:Q17)</f>
        <v>185</v>
      </c>
      <c r="R15" s="42">
        <f>SUM(R16:R17)</f>
        <v>1198</v>
      </c>
    </row>
    <row r="16" spans="1:18" s="4" customFormat="1" ht="21.75" customHeight="1">
      <c r="A16" s="68"/>
      <c r="B16" s="66"/>
      <c r="C16" s="96"/>
      <c r="D16" s="38" t="s">
        <v>30</v>
      </c>
      <c r="E16" s="54">
        <v>2544000</v>
      </c>
      <c r="F16" s="8"/>
      <c r="G16" s="17">
        <v>183759</v>
      </c>
      <c r="H16" s="17">
        <v>2751919</v>
      </c>
      <c r="I16" s="17">
        <v>184643</v>
      </c>
      <c r="J16" s="17">
        <v>2749831</v>
      </c>
      <c r="K16" s="17"/>
      <c r="L16" s="17"/>
      <c r="M16" s="6">
        <f t="shared" ref="M16:M22" si="10">H16-J16-L16</f>
        <v>2088</v>
      </c>
      <c r="N16" s="7">
        <f t="shared" si="1"/>
        <v>108.09084119496855</v>
      </c>
      <c r="O16" s="7" t="e">
        <f t="shared" si="2"/>
        <v>#DIV/0!</v>
      </c>
      <c r="P16" s="7">
        <f t="shared" si="3"/>
        <v>99.924125673757118</v>
      </c>
      <c r="Q16" s="41">
        <v>0</v>
      </c>
      <c r="R16" s="40">
        <v>0</v>
      </c>
    </row>
    <row r="17" spans="1:18" s="4" customFormat="1" ht="21.75" customHeight="1">
      <c r="A17" s="68"/>
      <c r="B17" s="66"/>
      <c r="C17" s="97"/>
      <c r="D17" s="38" t="s">
        <v>31</v>
      </c>
      <c r="E17" s="54">
        <v>8956000</v>
      </c>
      <c r="F17" s="8"/>
      <c r="G17" s="17">
        <v>737</v>
      </c>
      <c r="H17" s="17">
        <v>10359782</v>
      </c>
      <c r="I17" s="17">
        <v>19503</v>
      </c>
      <c r="J17" s="17">
        <v>10241312</v>
      </c>
      <c r="K17" s="17"/>
      <c r="L17" s="17">
        <v>79</v>
      </c>
      <c r="M17" s="6">
        <f t="shared" si="10"/>
        <v>118391</v>
      </c>
      <c r="N17" s="7">
        <f t="shared" si="1"/>
        <v>114.35140687807058</v>
      </c>
      <c r="O17" s="7" t="e">
        <f t="shared" si="2"/>
        <v>#DIV/0!</v>
      </c>
      <c r="P17" s="7">
        <f t="shared" si="3"/>
        <v>98.856443118204609</v>
      </c>
      <c r="Q17" s="41">
        <v>185</v>
      </c>
      <c r="R17" s="40">
        <v>1198</v>
      </c>
    </row>
    <row r="18" spans="1:18" s="4" customFormat="1" ht="21.75" customHeight="1">
      <c r="A18" s="68"/>
      <c r="B18" s="66"/>
      <c r="C18" s="71" t="s">
        <v>32</v>
      </c>
      <c r="D18" s="70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>+J18/H18*100</f>
        <v>#DIV/0!</v>
      </c>
      <c r="Q18" s="41"/>
      <c r="R18" s="40"/>
    </row>
    <row r="19" spans="1:18" s="4" customFormat="1" ht="21.75" customHeight="1">
      <c r="A19" s="68"/>
      <c r="B19" s="66"/>
      <c r="C19" s="89" t="s">
        <v>21</v>
      </c>
      <c r="D19" s="90"/>
      <c r="E19" s="54"/>
      <c r="F19" s="8"/>
      <c r="G19" s="8">
        <v>3446</v>
      </c>
      <c r="H19" s="17">
        <v>48783</v>
      </c>
      <c r="I19" s="17">
        <v>3446</v>
      </c>
      <c r="J19" s="17">
        <v>48783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>
        <v>129</v>
      </c>
      <c r="R19" s="40">
        <v>630</v>
      </c>
    </row>
    <row r="20" spans="1:18" s="4" customFormat="1" ht="21.75" customHeight="1">
      <c r="A20" s="68"/>
      <c r="B20" s="66"/>
      <c r="C20" s="89" t="s">
        <v>22</v>
      </c>
      <c r="D20" s="90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68"/>
      <c r="B21" s="66"/>
      <c r="C21" s="89" t="s">
        <v>23</v>
      </c>
      <c r="D21" s="90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68"/>
      <c r="B22" s="66"/>
      <c r="C22" s="89" t="s">
        <v>24</v>
      </c>
      <c r="D22" s="90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68"/>
      <c r="B23" s="66"/>
      <c r="C23" s="65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0</v>
      </c>
      <c r="G23" s="6">
        <f t="shared" si="11"/>
        <v>1500778</v>
      </c>
      <c r="H23" s="6">
        <f t="shared" si="11"/>
        <v>26970559</v>
      </c>
      <c r="I23" s="6">
        <f t="shared" si="11"/>
        <v>1552393</v>
      </c>
      <c r="J23" s="6">
        <f t="shared" si="11"/>
        <v>26639624</v>
      </c>
      <c r="K23" s="6">
        <f t="shared" si="11"/>
        <v>0</v>
      </c>
      <c r="L23" s="6">
        <f t="shared" si="11"/>
        <v>158</v>
      </c>
      <c r="M23" s="6">
        <f t="shared" si="11"/>
        <v>330777</v>
      </c>
      <c r="N23" s="7">
        <f t="shared" si="1"/>
        <v>109.1787868852459</v>
      </c>
      <c r="O23" s="7" t="e">
        <f t="shared" si="2"/>
        <v>#DIV/0!</v>
      </c>
      <c r="P23" s="7">
        <f t="shared" si="3"/>
        <v>98.772976859693557</v>
      </c>
      <c r="Q23" s="43">
        <f>SUM(Q24:Q29)</f>
        <v>6202</v>
      </c>
      <c r="R23" s="43">
        <f>SUM(R24:R29)</f>
        <v>103255</v>
      </c>
    </row>
    <row r="24" spans="1:18" s="4" customFormat="1" ht="21.75" customHeight="1">
      <c r="A24" s="68"/>
      <c r="B24" s="66"/>
      <c r="C24" s="96"/>
      <c r="D24" s="39" t="s">
        <v>39</v>
      </c>
      <c r="E24" s="55">
        <v>2783000</v>
      </c>
      <c r="F24" s="8"/>
      <c r="G24" s="17">
        <v>636066</v>
      </c>
      <c r="H24" s="17">
        <v>7192870</v>
      </c>
      <c r="I24" s="17">
        <v>628209</v>
      </c>
      <c r="J24" s="17">
        <v>7158113</v>
      </c>
      <c r="K24" s="17"/>
      <c r="L24" s="17"/>
      <c r="M24" s="6">
        <f t="shared" ref="M24:M29" si="12">H24-J24-L24</f>
        <v>34757</v>
      </c>
      <c r="N24" s="7">
        <f t="shared" si="1"/>
        <v>257.20851598993892</v>
      </c>
      <c r="O24" s="7" t="e">
        <f t="shared" si="2"/>
        <v>#DIV/0!</v>
      </c>
      <c r="P24" s="7">
        <f t="shared" si="3"/>
        <v>99.516785372181062</v>
      </c>
      <c r="Q24" s="41">
        <v>1841</v>
      </c>
      <c r="R24" s="40">
        <v>25766</v>
      </c>
    </row>
    <row r="25" spans="1:18" s="4" customFormat="1" ht="21.75" customHeight="1">
      <c r="A25" s="68"/>
      <c r="B25" s="66"/>
      <c r="C25" s="96"/>
      <c r="D25" s="39" t="s">
        <v>34</v>
      </c>
      <c r="E25" s="55">
        <v>2027000</v>
      </c>
      <c r="F25" s="8"/>
      <c r="G25" s="17">
        <v>73873</v>
      </c>
      <c r="H25" s="17">
        <v>1001120</v>
      </c>
      <c r="I25" s="17">
        <v>73868</v>
      </c>
      <c r="J25" s="17">
        <v>1000702</v>
      </c>
      <c r="K25" s="17"/>
      <c r="L25" s="17"/>
      <c r="M25" s="6">
        <f t="shared" si="12"/>
        <v>418</v>
      </c>
      <c r="N25" s="7">
        <f t="shared" si="1"/>
        <v>49.368623581647753</v>
      </c>
      <c r="O25" s="7" t="e">
        <f t="shared" si="2"/>
        <v>#DIV/0!</v>
      </c>
      <c r="P25" s="7">
        <f t="shared" si="3"/>
        <v>99.958246763624743</v>
      </c>
      <c r="Q25" s="41">
        <v>150</v>
      </c>
      <c r="R25" s="40">
        <v>4226</v>
      </c>
    </row>
    <row r="26" spans="1:18" s="4" customFormat="1" ht="21.75" customHeight="1">
      <c r="A26" s="68"/>
      <c r="B26" s="66"/>
      <c r="C26" s="96"/>
      <c r="D26" s="39" t="s">
        <v>25</v>
      </c>
      <c r="E26" s="55">
        <v>95000</v>
      </c>
      <c r="F26" s="8"/>
      <c r="G26" s="17">
        <v>-107</v>
      </c>
      <c r="H26" s="17">
        <v>192764</v>
      </c>
      <c r="I26" s="17">
        <v>5499</v>
      </c>
      <c r="J26" s="17">
        <v>173747</v>
      </c>
      <c r="K26" s="17"/>
      <c r="L26" s="17"/>
      <c r="M26" s="6">
        <f t="shared" si="12"/>
        <v>19017</v>
      </c>
      <c r="N26" s="7">
        <f t="shared" si="1"/>
        <v>182.89157894736843</v>
      </c>
      <c r="O26" s="7" t="e">
        <f t="shared" si="2"/>
        <v>#DIV/0!</v>
      </c>
      <c r="P26" s="7">
        <f t="shared" si="3"/>
        <v>90.134568695399551</v>
      </c>
      <c r="Q26" s="41">
        <v>3</v>
      </c>
      <c r="R26" s="40">
        <v>175</v>
      </c>
    </row>
    <row r="27" spans="1:18" s="4" customFormat="1" ht="21.75" customHeight="1">
      <c r="A27" s="68"/>
      <c r="B27" s="66"/>
      <c r="C27" s="96"/>
      <c r="D27" s="39" t="s">
        <v>3</v>
      </c>
      <c r="E27" s="55">
        <v>3400000</v>
      </c>
      <c r="F27" s="8"/>
      <c r="G27" s="17">
        <v>-6</v>
      </c>
      <c r="H27" s="17">
        <v>5867647</v>
      </c>
      <c r="I27" s="17">
        <v>40658</v>
      </c>
      <c r="J27" s="17">
        <v>5750334</v>
      </c>
      <c r="K27" s="17"/>
      <c r="L27" s="17">
        <v>55</v>
      </c>
      <c r="M27" s="6">
        <f t="shared" si="12"/>
        <v>117258</v>
      </c>
      <c r="N27" s="7">
        <f t="shared" si="1"/>
        <v>169.1274705882353</v>
      </c>
      <c r="O27" s="7" t="e">
        <f t="shared" si="2"/>
        <v>#DIV/0!</v>
      </c>
      <c r="P27" s="7">
        <f t="shared" si="3"/>
        <v>98.000680681711088</v>
      </c>
      <c r="Q27" s="41">
        <v>565</v>
      </c>
      <c r="R27" s="40">
        <v>1347</v>
      </c>
    </row>
    <row r="28" spans="1:18" s="4" customFormat="1" ht="21.75" customHeight="1">
      <c r="A28" s="68"/>
      <c r="B28" s="66"/>
      <c r="C28" s="96"/>
      <c r="D28" s="39" t="s">
        <v>4</v>
      </c>
      <c r="E28" s="55">
        <v>6572000</v>
      </c>
      <c r="F28" s="8"/>
      <c r="G28" s="17">
        <v>14194</v>
      </c>
      <c r="H28" s="17">
        <v>4629330</v>
      </c>
      <c r="I28" s="17">
        <v>27401</v>
      </c>
      <c r="J28" s="17">
        <v>4469899</v>
      </c>
      <c r="K28" s="17"/>
      <c r="L28" s="17">
        <v>103</v>
      </c>
      <c r="M28" s="6">
        <f t="shared" si="12"/>
        <v>159328</v>
      </c>
      <c r="N28" s="7">
        <f t="shared" si="1"/>
        <v>68.014287888009733</v>
      </c>
      <c r="O28" s="7" t="e">
        <f t="shared" si="2"/>
        <v>#DIV/0!</v>
      </c>
      <c r="P28" s="7">
        <f t="shared" si="3"/>
        <v>96.556067508689154</v>
      </c>
      <c r="Q28" s="41">
        <v>3643</v>
      </c>
      <c r="R28" s="40">
        <v>71741</v>
      </c>
    </row>
    <row r="29" spans="1:18" s="4" customFormat="1" ht="21.75" customHeight="1">
      <c r="A29" s="68"/>
      <c r="B29" s="66"/>
      <c r="C29" s="97"/>
      <c r="D29" s="39" t="s">
        <v>5</v>
      </c>
      <c r="E29" s="55">
        <v>9523000</v>
      </c>
      <c r="F29" s="8"/>
      <c r="G29" s="17">
        <v>776758</v>
      </c>
      <c r="H29" s="17">
        <v>8086828</v>
      </c>
      <c r="I29" s="17">
        <v>776758</v>
      </c>
      <c r="J29" s="17">
        <v>8086829</v>
      </c>
      <c r="K29" s="17"/>
      <c r="L29" s="17"/>
      <c r="M29" s="6">
        <f t="shared" si="12"/>
        <v>-1</v>
      </c>
      <c r="N29" s="7">
        <f t="shared" si="1"/>
        <v>84.918922608421724</v>
      </c>
      <c r="O29" s="7" t="e">
        <f t="shared" si="2"/>
        <v>#DIV/0!</v>
      </c>
      <c r="P29" s="7">
        <f t="shared" si="3"/>
        <v>100.00001236578792</v>
      </c>
      <c r="Q29" s="41"/>
      <c r="R29" s="40"/>
    </row>
    <row r="30" spans="1:18" s="5" customFormat="1" ht="21.75" customHeight="1">
      <c r="A30" s="68"/>
      <c r="B30" s="65" t="s">
        <v>6</v>
      </c>
      <c r="C30" s="69" t="s">
        <v>7</v>
      </c>
      <c r="D30" s="70"/>
      <c r="E30" s="52">
        <f>SUM(E31,E32,E33,E36:E43)</f>
        <v>254150000</v>
      </c>
      <c r="F30" s="6">
        <f t="shared" ref="F30:M30" si="13">SUM(F31,F32,F33,F36:F43)</f>
        <v>0</v>
      </c>
      <c r="G30" s="6">
        <f t="shared" si="13"/>
        <v>9002508</v>
      </c>
      <c r="H30" s="6">
        <f>SUM(H31,H32,H33,H36:H43)</f>
        <v>319580963</v>
      </c>
      <c r="I30" s="6">
        <f t="shared" si="13"/>
        <v>9315796</v>
      </c>
      <c r="J30" s="6">
        <f t="shared" si="13"/>
        <v>316318440</v>
      </c>
      <c r="K30" s="6">
        <f t="shared" si="13"/>
        <v>0</v>
      </c>
      <c r="L30" s="6">
        <f t="shared" si="13"/>
        <v>2360</v>
      </c>
      <c r="M30" s="6">
        <f t="shared" si="13"/>
        <v>3260164</v>
      </c>
      <c r="N30" s="7">
        <f t="shared" si="1"/>
        <v>124.46131811922095</v>
      </c>
      <c r="O30" s="7" t="e">
        <f t="shared" si="2"/>
        <v>#DIV/0!</v>
      </c>
      <c r="P30" s="7">
        <f t="shared" si="3"/>
        <v>98.979124735912379</v>
      </c>
      <c r="Q30" s="43">
        <f>SUM(Q31,Q32,Q33,Q36:Q43)</f>
        <v>75473</v>
      </c>
      <c r="R30" s="43">
        <f>SUM(R31,R32,R33,R36:R43)</f>
        <v>1432539</v>
      </c>
    </row>
    <row r="31" spans="1:18" s="4" customFormat="1" ht="21.75" customHeight="1">
      <c r="A31" s="68"/>
      <c r="B31" s="66"/>
      <c r="C31" s="71" t="s">
        <v>8</v>
      </c>
      <c r="D31" s="70"/>
      <c r="E31" s="54">
        <v>13412000</v>
      </c>
      <c r="F31" s="8"/>
      <c r="G31" s="17">
        <v>871792</v>
      </c>
      <c r="H31" s="17">
        <v>14754013</v>
      </c>
      <c r="I31" s="17">
        <v>932754</v>
      </c>
      <c r="J31" s="17">
        <v>14517792</v>
      </c>
      <c r="K31" s="17"/>
      <c r="L31" s="17"/>
      <c r="M31" s="6">
        <f>H31-J31-L31</f>
        <v>236221</v>
      </c>
      <c r="N31" s="7">
        <f t="shared" si="1"/>
        <v>108.24479570533849</v>
      </c>
      <c r="O31" s="7" t="e">
        <f t="shared" si="2"/>
        <v>#DIV/0!</v>
      </c>
      <c r="P31" s="7">
        <f t="shared" si="3"/>
        <v>98.398937292518312</v>
      </c>
      <c r="Q31" s="41">
        <v>34728</v>
      </c>
      <c r="R31" s="40">
        <v>48162</v>
      </c>
    </row>
    <row r="32" spans="1:18" s="4" customFormat="1" ht="21.75" customHeight="1">
      <c r="A32" s="68"/>
      <c r="B32" s="66"/>
      <c r="C32" s="71" t="s">
        <v>9</v>
      </c>
      <c r="D32" s="70"/>
      <c r="E32" s="54">
        <v>39000000</v>
      </c>
      <c r="F32" s="8"/>
      <c r="G32" s="17">
        <v>3191</v>
      </c>
      <c r="H32" s="17">
        <v>45566843</v>
      </c>
      <c r="I32" s="17">
        <v>291005</v>
      </c>
      <c r="J32" s="17">
        <v>44723464</v>
      </c>
      <c r="K32" s="17"/>
      <c r="L32" s="17">
        <v>282</v>
      </c>
      <c r="M32" s="6">
        <f>H32-J32-L32</f>
        <v>843097</v>
      </c>
      <c r="N32" s="7">
        <f t="shared" si="1"/>
        <v>114.67554871794871</v>
      </c>
      <c r="O32" s="7" t="e">
        <f t="shared" si="2"/>
        <v>#DIV/0!</v>
      </c>
      <c r="P32" s="7">
        <f t="shared" si="3"/>
        <v>98.149138837641232</v>
      </c>
      <c r="Q32" s="41">
        <v>2828</v>
      </c>
      <c r="R32" s="40">
        <v>8420</v>
      </c>
    </row>
    <row r="33" spans="1:21" s="4" customFormat="1" ht="21.75" customHeight="1">
      <c r="A33" s="68"/>
      <c r="B33" s="66"/>
      <c r="C33" s="65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0</v>
      </c>
      <c r="G33" s="16">
        <f>SUM(G34:G35)</f>
        <v>3018585</v>
      </c>
      <c r="H33" s="16">
        <f>SUM(H34:H35)</f>
        <v>48249780</v>
      </c>
      <c r="I33" s="16">
        <f>SUM(I34:I35)</f>
        <v>3069896</v>
      </c>
      <c r="J33" s="16">
        <f>SUM(J34:J35)</f>
        <v>47663276</v>
      </c>
      <c r="K33" s="16">
        <f t="shared" si="14"/>
        <v>0</v>
      </c>
      <c r="L33" s="16">
        <f t="shared" si="14"/>
        <v>346</v>
      </c>
      <c r="M33" s="16">
        <f t="shared" si="14"/>
        <v>586159</v>
      </c>
      <c r="N33" s="7">
        <f t="shared" si="1"/>
        <v>82.124256521589302</v>
      </c>
      <c r="O33" s="7" t="e">
        <f t="shared" si="2"/>
        <v>#DIV/0!</v>
      </c>
      <c r="P33" s="7">
        <f t="shared" si="3"/>
        <v>98.784442125953731</v>
      </c>
      <c r="Q33" s="42">
        <f>SUM(Q34:Q35)</f>
        <v>14720</v>
      </c>
      <c r="R33" s="42">
        <f>SUM(R34:R35)</f>
        <v>265680</v>
      </c>
    </row>
    <row r="34" spans="1:21" s="4" customFormat="1" ht="21.75" customHeight="1">
      <c r="A34" s="68"/>
      <c r="B34" s="66"/>
      <c r="C34" s="96"/>
      <c r="D34" s="37" t="s">
        <v>36</v>
      </c>
      <c r="E34" s="54">
        <v>21102000</v>
      </c>
      <c r="F34" s="8"/>
      <c r="G34" s="8">
        <v>45382</v>
      </c>
      <c r="H34" s="8">
        <v>16579647</v>
      </c>
      <c r="I34" s="8">
        <v>96693</v>
      </c>
      <c r="J34" s="8">
        <v>15993143</v>
      </c>
      <c r="K34" s="8"/>
      <c r="L34" s="8">
        <v>346</v>
      </c>
      <c r="M34" s="6">
        <v>586159</v>
      </c>
      <c r="N34" s="7">
        <f>+J34/E34*100</f>
        <v>75.789702397876979</v>
      </c>
      <c r="O34" s="7" t="e">
        <f>+J34/F34*100</f>
        <v>#DIV/0!</v>
      </c>
      <c r="P34" s="7">
        <f>+J34/H34*100</f>
        <v>96.462506107639072</v>
      </c>
      <c r="Q34" s="41">
        <v>14720</v>
      </c>
      <c r="R34" s="40">
        <v>265680</v>
      </c>
    </row>
    <row r="35" spans="1:21" s="4" customFormat="1" ht="21.75" customHeight="1">
      <c r="A35" s="68"/>
      <c r="B35" s="66"/>
      <c r="C35" s="97"/>
      <c r="D35" s="37" t="s">
        <v>60</v>
      </c>
      <c r="E35" s="54">
        <v>36936000</v>
      </c>
      <c r="F35" s="8"/>
      <c r="G35" s="8">
        <v>2973203</v>
      </c>
      <c r="H35" s="8">
        <v>31670133</v>
      </c>
      <c r="I35" s="8">
        <v>2973203</v>
      </c>
      <c r="J35" s="8">
        <v>31670133</v>
      </c>
      <c r="K35" s="8"/>
      <c r="L35" s="8"/>
      <c r="M35" s="6">
        <f>H35-J35-L35</f>
        <v>0</v>
      </c>
      <c r="N35" s="7">
        <f>+J35/E35*100</f>
        <v>85.743266731643928</v>
      </c>
      <c r="O35" s="7" t="e">
        <f>+J35/F35*100</f>
        <v>#DIV/0!</v>
      </c>
      <c r="P35" s="7">
        <f>+J35/H35*100</f>
        <v>100</v>
      </c>
      <c r="Q35" s="41"/>
      <c r="R35" s="40"/>
    </row>
    <row r="36" spans="1:21" s="4" customFormat="1" ht="21.75" customHeight="1">
      <c r="A36" s="68"/>
      <c r="B36" s="66"/>
      <c r="C36" s="71" t="s">
        <v>11</v>
      </c>
      <c r="D36" s="70"/>
      <c r="E36" s="54">
        <v>19000000</v>
      </c>
      <c r="F36" s="8"/>
      <c r="G36" s="17">
        <v>1765762</v>
      </c>
      <c r="H36" s="17">
        <v>18383391</v>
      </c>
      <c r="I36" s="17">
        <v>1765762</v>
      </c>
      <c r="J36" s="17">
        <v>18383391</v>
      </c>
      <c r="K36" s="8"/>
      <c r="L36" s="8"/>
      <c r="M36" s="6">
        <f t="shared" ref="M36:M43" si="15">H36-J36-L36</f>
        <v>0</v>
      </c>
      <c r="N36" s="7">
        <f t="shared" si="1"/>
        <v>96.754689473684209</v>
      </c>
      <c r="O36" s="7" t="e">
        <f t="shared" si="2"/>
        <v>#DIV/0!</v>
      </c>
      <c r="P36" s="7">
        <f t="shared" si="3"/>
        <v>100</v>
      </c>
      <c r="Q36" s="41"/>
      <c r="R36" s="40"/>
      <c r="T36" s="31"/>
      <c r="U36" s="31"/>
    </row>
    <row r="37" spans="1:21" s="4" customFormat="1" ht="21.75" customHeight="1">
      <c r="A37" s="68"/>
      <c r="B37" s="66"/>
      <c r="C37" s="71" t="s">
        <v>37</v>
      </c>
      <c r="D37" s="70"/>
      <c r="E37" s="54">
        <v>124700000</v>
      </c>
      <c r="F37" s="8"/>
      <c r="G37" s="17">
        <v>3343178</v>
      </c>
      <c r="H37" s="17">
        <v>192626936</v>
      </c>
      <c r="I37" s="17">
        <v>3256379</v>
      </c>
      <c r="J37" s="17">
        <v>191030517</v>
      </c>
      <c r="K37" s="8"/>
      <c r="L37" s="8">
        <v>1732</v>
      </c>
      <c r="M37" s="6">
        <f t="shared" si="15"/>
        <v>1594687</v>
      </c>
      <c r="N37" s="7">
        <f t="shared" si="1"/>
        <v>153.19207457898958</v>
      </c>
      <c r="O37" s="7" t="e">
        <f t="shared" si="2"/>
        <v>#DIV/0!</v>
      </c>
      <c r="P37" s="7">
        <f t="shared" si="3"/>
        <v>99.171237920744375</v>
      </c>
      <c r="Q37" s="41">
        <v>23197</v>
      </c>
      <c r="R37" s="40">
        <v>1110277</v>
      </c>
      <c r="T37" s="31"/>
      <c r="U37" s="31"/>
    </row>
    <row r="38" spans="1:21" s="4" customFormat="1" ht="21.75" customHeight="1">
      <c r="A38" s="68"/>
      <c r="B38" s="66"/>
      <c r="C38" s="89" t="s">
        <v>0</v>
      </c>
      <c r="D38" s="90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  <c r="U38" s="31"/>
    </row>
    <row r="39" spans="1:21" s="4" customFormat="1" ht="21.75" customHeight="1">
      <c r="A39" s="68"/>
      <c r="B39" s="66"/>
      <c r="C39" s="89" t="s">
        <v>2</v>
      </c>
      <c r="D39" s="90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  <c r="U39" s="31"/>
    </row>
    <row r="40" spans="1:21" s="4" customFormat="1" ht="21.75" customHeight="1">
      <c r="A40" s="68"/>
      <c r="B40" s="66"/>
      <c r="C40" s="89" t="s">
        <v>10</v>
      </c>
      <c r="D40" s="90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  <c r="U40" s="31"/>
    </row>
    <row r="41" spans="1:21" s="4" customFormat="1" ht="21.75" customHeight="1">
      <c r="A41" s="68"/>
      <c r="B41" s="66"/>
      <c r="C41" s="89" t="s">
        <v>12</v>
      </c>
      <c r="D41" s="90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  <c r="U41" s="31"/>
    </row>
    <row r="42" spans="1:21" s="4" customFormat="1" ht="21.75" customHeight="1">
      <c r="A42" s="68"/>
      <c r="B42" s="66"/>
      <c r="C42" s="89" t="s">
        <v>13</v>
      </c>
      <c r="D42" s="90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  <c r="U42" s="31"/>
    </row>
    <row r="43" spans="1:21" s="4" customFormat="1" ht="21.75" customHeight="1" thickBot="1">
      <c r="A43" s="68"/>
      <c r="B43" s="66"/>
      <c r="C43" s="91" t="s">
        <v>38</v>
      </c>
      <c r="D43" s="92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  <c r="U43" s="31"/>
    </row>
    <row r="44" spans="1:21" s="5" customFormat="1" ht="21.75" customHeight="1">
      <c r="A44" s="62" t="s">
        <v>14</v>
      </c>
      <c r="B44" s="93" t="s">
        <v>15</v>
      </c>
      <c r="C44" s="93"/>
      <c r="D44" s="94"/>
      <c r="E44" s="57">
        <f>SUM(E45:E47)</f>
        <v>1500000</v>
      </c>
      <c r="F44" s="29">
        <f t="shared" ref="F44:M44" si="16">SUM(F45:F47)</f>
        <v>0</v>
      </c>
      <c r="G44" s="29">
        <f>SUM(G45:G47)</f>
        <v>-361038</v>
      </c>
      <c r="H44" s="29">
        <f t="shared" si="16"/>
        <v>8211968</v>
      </c>
      <c r="I44" s="29">
        <f t="shared" si="16"/>
        <v>-284673</v>
      </c>
      <c r="J44" s="29">
        <f t="shared" si="16"/>
        <v>2247477</v>
      </c>
      <c r="K44" s="29">
        <f t="shared" si="16"/>
        <v>-200</v>
      </c>
      <c r="L44" s="29">
        <f t="shared" si="16"/>
        <v>965266</v>
      </c>
      <c r="M44" s="29">
        <f t="shared" si="16"/>
        <v>4999225</v>
      </c>
      <c r="N44" s="30">
        <f t="shared" si="1"/>
        <v>149.83180000000002</v>
      </c>
      <c r="O44" s="30" t="e">
        <f t="shared" si="2"/>
        <v>#DIV/0!</v>
      </c>
      <c r="P44" s="30">
        <f t="shared" si="3"/>
        <v>27.368311712856162</v>
      </c>
      <c r="Q44" s="46">
        <f>SUM(Q45:Q47)</f>
        <v>381785</v>
      </c>
      <c r="R44" s="46">
        <f>SUM(R45:R47)</f>
        <v>2104218</v>
      </c>
      <c r="T44" s="32"/>
      <c r="U44" s="32"/>
    </row>
    <row r="45" spans="1:21" s="4" customFormat="1" ht="21.75" customHeight="1">
      <c r="A45" s="63"/>
      <c r="B45" s="71" t="s">
        <v>16</v>
      </c>
      <c r="C45" s="69"/>
      <c r="D45" s="70"/>
      <c r="E45" s="47">
        <v>363000</v>
      </c>
      <c r="F45" s="9"/>
      <c r="G45" s="47">
        <v>2476</v>
      </c>
      <c r="H45" s="47">
        <v>844248</v>
      </c>
      <c r="I45" s="47">
        <v>2000</v>
      </c>
      <c r="J45" s="47">
        <v>229364</v>
      </c>
      <c r="K45" s="17">
        <v>0</v>
      </c>
      <c r="L45" s="17">
        <v>123405</v>
      </c>
      <c r="M45" s="6">
        <f>H45-J45-L45</f>
        <v>491479</v>
      </c>
      <c r="N45" s="7">
        <f t="shared" si="1"/>
        <v>63.185674931129476</v>
      </c>
      <c r="O45" s="7" t="e">
        <f t="shared" si="2"/>
        <v>#DIV/0!</v>
      </c>
      <c r="P45" s="7">
        <f t="shared" si="3"/>
        <v>27.167846414797548</v>
      </c>
      <c r="Q45" s="41">
        <v>250</v>
      </c>
      <c r="R45" s="41">
        <v>104873</v>
      </c>
      <c r="T45" s="31"/>
      <c r="U45" s="31"/>
    </row>
    <row r="46" spans="1:21" s="4" customFormat="1" ht="21.75" customHeight="1">
      <c r="A46" s="63"/>
      <c r="B46" s="71" t="s">
        <v>1</v>
      </c>
      <c r="C46" s="69"/>
      <c r="D46" s="70"/>
      <c r="E46" s="47">
        <v>437000</v>
      </c>
      <c r="F46" s="9"/>
      <c r="G46" s="9">
        <v>1396</v>
      </c>
      <c r="H46" s="17">
        <v>1254322</v>
      </c>
      <c r="I46" s="17">
        <v>13614</v>
      </c>
      <c r="J46" s="17">
        <v>713918</v>
      </c>
      <c r="K46" s="17">
        <v>-44</v>
      </c>
      <c r="L46" s="17">
        <v>44356</v>
      </c>
      <c r="M46" s="6">
        <f>H46-J46-L46</f>
        <v>496048</v>
      </c>
      <c r="N46" s="7">
        <f t="shared" si="1"/>
        <v>163.36796338672769</v>
      </c>
      <c r="O46" s="7" t="e">
        <f t="shared" si="2"/>
        <v>#DIV/0!</v>
      </c>
      <c r="P46" s="7">
        <f t="shared" si="3"/>
        <v>56.916645008219582</v>
      </c>
      <c r="Q46" s="41">
        <v>605</v>
      </c>
      <c r="R46" s="40">
        <v>23415</v>
      </c>
      <c r="T46" s="31"/>
      <c r="U46" s="31"/>
    </row>
    <row r="47" spans="1:21" s="4" customFormat="1" ht="21.75" customHeight="1">
      <c r="A47" s="64"/>
      <c r="B47" s="71" t="s">
        <v>17</v>
      </c>
      <c r="C47" s="69"/>
      <c r="D47" s="70"/>
      <c r="E47" s="54">
        <v>700000</v>
      </c>
      <c r="F47" s="8"/>
      <c r="G47" s="9">
        <v>-364910</v>
      </c>
      <c r="H47" s="17">
        <v>6113398</v>
      </c>
      <c r="I47" s="17">
        <v>-300287</v>
      </c>
      <c r="J47" s="17">
        <v>1304195</v>
      </c>
      <c r="K47" s="17">
        <v>-156</v>
      </c>
      <c r="L47" s="17">
        <v>797505</v>
      </c>
      <c r="M47" s="6">
        <f>H47-J47-L47</f>
        <v>4011698</v>
      </c>
      <c r="N47" s="7">
        <f t="shared" si="1"/>
        <v>186.31357142857144</v>
      </c>
      <c r="O47" s="7" t="e">
        <f t="shared" si="2"/>
        <v>#DIV/0!</v>
      </c>
      <c r="P47" s="7">
        <f t="shared" si="3"/>
        <v>21.33338938508502</v>
      </c>
      <c r="Q47" s="41">
        <v>380930</v>
      </c>
      <c r="R47" s="40">
        <v>1975930</v>
      </c>
      <c r="T47" s="31"/>
      <c r="U47" s="31"/>
    </row>
    <row r="48" spans="1:21">
      <c r="T48" s="33"/>
      <c r="U48" s="33"/>
    </row>
    <row r="49" spans="20:21">
      <c r="T49" s="33"/>
      <c r="U49" s="33"/>
    </row>
    <row r="50" spans="20:21">
      <c r="T50" s="33"/>
      <c r="U50" s="33"/>
    </row>
    <row r="51" spans="20:21">
      <c r="T51" s="33"/>
      <c r="U51" s="33"/>
    </row>
    <row r="52" spans="20:21">
      <c r="T52" s="33"/>
      <c r="U52" s="33"/>
    </row>
    <row r="53" spans="20:21">
      <c r="T53" s="33"/>
      <c r="U53" s="33"/>
    </row>
    <row r="54" spans="20:21">
      <c r="T54" s="33"/>
      <c r="U54" s="33"/>
    </row>
    <row r="55" spans="20:21">
      <c r="T55" s="33"/>
      <c r="U55" s="33"/>
    </row>
    <row r="56" spans="20:21">
      <c r="T56" s="33"/>
      <c r="U56" s="33"/>
    </row>
    <row r="57" spans="20:21">
      <c r="T57" s="33"/>
      <c r="U57" s="33"/>
    </row>
    <row r="58" spans="20:21">
      <c r="T58" s="33"/>
      <c r="U58" s="33"/>
    </row>
    <row r="59" spans="20:21">
      <c r="T59" s="33"/>
      <c r="U59" s="33"/>
    </row>
    <row r="60" spans="20:21">
      <c r="T60" s="33"/>
      <c r="U60" s="33"/>
    </row>
    <row r="61" spans="20:21">
      <c r="T61" s="33"/>
      <c r="U61" s="33"/>
    </row>
    <row r="62" spans="20:21">
      <c r="T62" s="33"/>
      <c r="U62" s="33"/>
    </row>
    <row r="63" spans="20:21">
      <c r="T63" s="33"/>
      <c r="U63" s="33"/>
    </row>
    <row r="64" spans="20:21">
      <c r="T64" s="33"/>
      <c r="U64" s="33"/>
    </row>
    <row r="65" spans="20:21">
      <c r="T65" s="33"/>
      <c r="U65" s="33"/>
    </row>
    <row r="66" spans="20:21">
      <c r="T66" s="33"/>
      <c r="U66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Windows 사용자</cp:lastModifiedBy>
  <cp:lastPrinted>2018-09-07T06:58:32Z</cp:lastPrinted>
  <dcterms:created xsi:type="dcterms:W3CDTF">1999-04-08T04:49:33Z</dcterms:created>
  <dcterms:modified xsi:type="dcterms:W3CDTF">2018-12-09T23:36:04Z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