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H24" i="18"/>
  <c r="M12"/>
  <c r="N12"/>
  <c r="O12"/>
  <c r="P12"/>
  <c r="E13"/>
  <c r="F13"/>
  <c r="G13"/>
  <c r="G11" s="1"/>
  <c r="H13"/>
  <c r="H11" s="1"/>
  <c r="I13"/>
  <c r="J13"/>
  <c r="O13"/>
  <c r="K13"/>
  <c r="L13"/>
  <c r="Q13"/>
  <c r="R13"/>
  <c r="M14"/>
  <c r="N14"/>
  <c r="O14"/>
  <c r="P14"/>
  <c r="M15"/>
  <c r="N15"/>
  <c r="O15"/>
  <c r="P15"/>
  <c r="E16"/>
  <c r="F16"/>
  <c r="G16"/>
  <c r="H16"/>
  <c r="I16"/>
  <c r="J16"/>
  <c r="O16" s="1"/>
  <c r="K16"/>
  <c r="L16"/>
  <c r="Q16"/>
  <c r="Q11" s="1"/>
  <c r="R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E24"/>
  <c r="E11" s="1"/>
  <c r="F24"/>
  <c r="G24"/>
  <c r="I24"/>
  <c r="J24"/>
  <c r="N24" s="1"/>
  <c r="K24"/>
  <c r="K11" s="1"/>
  <c r="L24"/>
  <c r="Q24"/>
  <c r="R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2"/>
  <c r="N32"/>
  <c r="O32"/>
  <c r="P32"/>
  <c r="M33"/>
  <c r="N33"/>
  <c r="O33"/>
  <c r="P33"/>
  <c r="E34"/>
  <c r="E31" s="1"/>
  <c r="F34"/>
  <c r="F31" s="1"/>
  <c r="F9" s="1"/>
  <c r="G34"/>
  <c r="G31"/>
  <c r="G9" s="1"/>
  <c r="H34"/>
  <c r="H31"/>
  <c r="H9"/>
  <c r="I34"/>
  <c r="I31" s="1"/>
  <c r="J34"/>
  <c r="O34"/>
  <c r="K34"/>
  <c r="K31" s="1"/>
  <c r="K9" s="1"/>
  <c r="L34"/>
  <c r="L31" s="1"/>
  <c r="Q34"/>
  <c r="R34"/>
  <c r="R31" s="1"/>
  <c r="R9" s="1"/>
  <c r="M35"/>
  <c r="N35"/>
  <c r="O35"/>
  <c r="P35"/>
  <c r="M36"/>
  <c r="M34" s="1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E45"/>
  <c r="F45"/>
  <c r="O45" s="1"/>
  <c r="H45"/>
  <c r="I45"/>
  <c r="J45"/>
  <c r="N45"/>
  <c r="K45"/>
  <c r="L45"/>
  <c r="Q45"/>
  <c r="R45"/>
  <c r="M46"/>
  <c r="N46"/>
  <c r="O46"/>
  <c r="P46"/>
  <c r="M47"/>
  <c r="N47"/>
  <c r="O47"/>
  <c r="P47"/>
  <c r="M48"/>
  <c r="N48"/>
  <c r="O48"/>
  <c r="P48"/>
  <c r="F11"/>
  <c r="N13"/>
  <c r="G45"/>
  <c r="P34"/>
  <c r="P45"/>
  <c r="Q31"/>
  <c r="Q9" s="1"/>
  <c r="I11"/>
  <c r="I8" s="1"/>
  <c r="M16"/>
  <c r="N16"/>
  <c r="M45"/>
  <c r="N34"/>
  <c r="J31"/>
  <c r="J9"/>
  <c r="H8" l="1"/>
  <c r="H7" s="1"/>
  <c r="H10"/>
  <c r="N31"/>
  <c r="E9"/>
  <c r="N9" s="1"/>
  <c r="Q8"/>
  <c r="Q10"/>
  <c r="O31"/>
  <c r="F10"/>
  <c r="M13"/>
  <c r="P31"/>
  <c r="P24"/>
  <c r="R11"/>
  <c r="M24"/>
  <c r="L9"/>
  <c r="E8"/>
  <c r="E7" s="1"/>
  <c r="E10"/>
  <c r="K8"/>
  <c r="K7" s="1"/>
  <c r="K10"/>
  <c r="M11"/>
  <c r="Q7"/>
  <c r="I10"/>
  <c r="I9"/>
  <c r="I7" s="1"/>
  <c r="R8"/>
  <c r="R7" s="1"/>
  <c r="R10"/>
  <c r="G10"/>
  <c r="G8"/>
  <c r="G7" s="1"/>
  <c r="O9"/>
  <c r="P9"/>
  <c r="O24"/>
  <c r="J11"/>
  <c r="F8"/>
  <c r="F7" s="1"/>
  <c r="L11"/>
  <c r="P16"/>
  <c r="M31"/>
  <c r="M9" l="1"/>
  <c r="M8"/>
  <c r="M10"/>
  <c r="L8"/>
  <c r="L10"/>
  <c r="J10"/>
  <c r="P11"/>
  <c r="N11"/>
  <c r="J8"/>
  <c r="O11"/>
  <c r="L7" l="1"/>
  <c r="P8"/>
  <c r="J7"/>
  <c r="N8"/>
  <c r="O8"/>
  <c r="M7"/>
  <c r="O10"/>
  <c r="P10"/>
  <c r="N10"/>
  <c r="P7" l="1"/>
  <c r="O7"/>
  <c r="N7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<sst xmlns="http://schemas.openxmlformats.org/spreadsheetml/2006/main" count="75" uniqueCount="63">
  <si>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</si>
  <si>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</si>
  <si>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</si>
  <si>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</si>
  <si>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</si>
  <si>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</si>
  <si>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</si>
  <si>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</si>
  <si>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</si>
  <si>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</si>
  <si>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</si>
  <si>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</si>
  <si>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</si>
  <si>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</si>
  <si>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</si>
  <si>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</si>
  <si>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</si>
  <si>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</si>
  <si>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</si>
  <si>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</si>
  <si>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</si>
  <si>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</si>
  <si>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</si>
  <si>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</si>
  <si>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</si>
  <si>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</si>
  <si>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</si>
  <si>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</si>
  <si>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</si>
  <si>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</si>
  <si>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</si>
  <si>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</si>
  <si>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</si>
  <si>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</si>
  <si>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</si>
  <si>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</si>
  <si>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</si>
  <si>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</si>
  <si>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</si>
  <si>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</si>
  <si>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</si>
  <si>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</si>
  <si>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</si>
  <si>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</si>
  <si>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</si>
  <si>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</si>
  <si>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</si>
  <si>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</si>
  <si>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</si>
  <si>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</si>
  <si>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</si>
  <si>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</si>
  <si>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</si>
  <si>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</si>
  <si>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</si>
  <si>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</si>
  <si>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</si>
  <si>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</si>
  <si>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</si>
  <si>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</si>
  <si>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</si>
  <si>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t xml:space="preserve"> </t>
    <phoneticPr fontId="2" type="noConversion"/>
  </si>
  <si>
    <r>
      <t>2018년</t>
    </r>
    <r>
      <rPr>
        <b/>
        <sz val="24"/>
        <rFont val="휴먼엑스포"/>
        <family val="1"/>
        <charset val="129"/>
      </rPr>
      <t xml:space="preserve">  4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(2018 회계)</t>
    </r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</si>
</sst>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  <numFmt numFmtId="185" formatCode="_(* #,##0_);_(* \(#,##0\);_(* &quot;-&quot;_);_(@_)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104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vertical="center"/>
    </xf>
    <xf numFmtId="3" fontId="10" fillId="4" borderId="1" xfId="7" applyNumberFormat="1" applyFont="1" applyFill="1" applyBorder="1" applyAlignment="1" applyProtection="1">
      <alignment horizontal="right" vertical="center"/>
    </xf>
    <xf numFmtId="176" fontId="10" fillId="4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4" fillId="0" borderId="0" xfId="0" applyNumberFormat="1" applyFont="1" applyAlignment="1" applyProtection="1">
      <alignment horizontal="right" vertical="center"/>
    </xf>
    <xf numFmtId="3" fontId="19" fillId="0" borderId="0" xfId="0" applyNumberFormat="1" applyFont="1" applyAlignment="1" applyProtection="1">
      <alignment vertical="center"/>
    </xf>
    <xf numFmtId="3" fontId="10" fillId="5" borderId="2" xfId="7" applyNumberFormat="1" applyFont="1" applyFill="1" applyBorder="1" applyAlignment="1" applyProtection="1">
      <alignment horizontal="right" vertical="center"/>
    </xf>
    <xf numFmtId="176" fontId="10" fillId="5" borderId="2" xfId="0" applyNumberFormat="1" applyFont="1" applyFill="1" applyBorder="1" applyAlignment="1" applyProtection="1">
      <alignment vertical="center"/>
    </xf>
    <xf numFmtId="3" fontId="10" fillId="4" borderId="3" xfId="7" applyNumberFormat="1" applyFont="1" applyFill="1" applyBorder="1" applyAlignment="1" applyProtection="1">
      <alignment horizontal="right" vertical="center"/>
    </xf>
    <xf numFmtId="176" fontId="10" fillId="4" borderId="3" xfId="0" applyNumberFormat="1" applyFont="1" applyFill="1" applyBorder="1" applyAlignment="1" applyProtection="1">
      <alignment vertical="center"/>
    </xf>
    <xf numFmtId="3" fontId="10" fillId="4" borderId="4" xfId="7" applyNumberFormat="1" applyFont="1" applyFill="1" applyBorder="1" applyAlignment="1" applyProtection="1">
      <alignment horizontal="right" vertical="center"/>
    </xf>
    <xf numFmtId="176" fontId="10" fillId="4" borderId="4" xfId="0" applyNumberFormat="1" applyFont="1" applyFill="1" applyBorder="1" applyAlignment="1" applyProtection="1">
      <alignment vertical="center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6" borderId="3" xfId="7" applyNumberFormat="1" applyFont="1" applyFill="1" applyBorder="1" applyAlignment="1" applyProtection="1">
      <alignment horizontal="right" vertical="center"/>
    </xf>
    <xf numFmtId="176" fontId="10" fillId="6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8" borderId="4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6" borderId="3" xfId="8" applyNumberFormat="1" applyFont="1" applyFill="1" applyBorder="1" applyAlignment="1" applyProtection="1">
      <alignment horizontal="right" vertical="center"/>
    </xf>
    <xf numFmtId="3" fontId="10" fillId="0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4" borderId="3" xfId="7" applyNumberFormat="1" applyFont="1" applyFill="1" applyBorder="1" applyAlignment="1" applyProtection="1">
      <alignment horizontal="right" vertical="center" shrinkToFit="1"/>
    </xf>
    <xf numFmtId="3" fontId="10" fillId="4" borderId="1" xfId="7" applyNumberFormat="1" applyFont="1" applyFill="1" applyBorder="1" applyAlignment="1" applyProtection="1">
      <alignment horizontal="right" vertical="center" shrinkToFit="1"/>
    </xf>
    <xf numFmtId="3" fontId="10" fillId="4" borderId="4" xfId="7" applyNumberFormat="1" applyFont="1" applyFill="1" applyBorder="1" applyAlignment="1" applyProtection="1">
      <alignment horizontal="right" vertical="center" shrinkToFit="1"/>
    </xf>
    <xf numFmtId="3" fontId="10" fillId="5" borderId="2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8" applyNumberFormat="1" applyFont="1" applyFill="1" applyBorder="1" applyAlignment="1" applyProtection="1">
      <alignment horizontal="right" vertical="center" shrinkToFit="1"/>
      <protection locked="0"/>
    </xf>
    <xf numFmtId="3" fontId="10" fillId="3" borderId="5" xfId="7" applyNumberFormat="1" applyFont="1" applyFill="1" applyBorder="1" applyAlignment="1" applyProtection="1">
      <alignment horizontal="right" vertical="center" shrinkToFit="1"/>
      <protection locked="0"/>
    </xf>
    <xf numFmtId="3" fontId="10" fillId="6" borderId="3" xfId="7" applyNumberFormat="1" applyFont="1" applyFill="1" applyBorder="1" applyAlignment="1" applyProtection="1">
      <alignment horizontal="right" vertical="center" shrinkToFit="1"/>
    </xf>
    <xf numFmtId="3" fontId="12" fillId="8" borderId="9" xfId="0" applyNumberFormat="1" applyFont="1" applyFill="1" applyBorder="1" applyAlignment="1" applyProtection="1">
      <alignment horizontal="center" vertical="center"/>
    </xf>
    <xf numFmtId="3" fontId="12" fillId="8" borderId="10" xfId="0" applyNumberFormat="1" applyFont="1" applyFill="1" applyBorder="1" applyAlignment="1" applyProtection="1">
      <alignment horizontal="center" vertical="center"/>
    </xf>
    <xf numFmtId="3" fontId="15" fillId="7" borderId="0" xfId="0" applyNumberFormat="1" applyFont="1" applyFill="1" applyAlignment="1" applyProtection="1">
      <alignment horizontal="center" vertical="center"/>
      <protection locked="0"/>
    </xf>
    <xf numFmtId="3" fontId="12" fillId="2" borderId="8" xfId="0" applyNumberFormat="1" applyFont="1" applyFill="1" applyBorder="1" applyAlignment="1" applyProtection="1">
      <alignment horizontal="center" vertical="center"/>
    </xf>
    <xf numFmtId="3" fontId="12" fillId="2" borderId="14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21" fillId="2" borderId="8" xfId="0" applyNumberFormat="1" applyFont="1" applyFill="1" applyBorder="1" applyAlignment="1" applyProtection="1">
      <alignment horizontal="center" vertical="center"/>
    </xf>
    <xf numFmtId="3" fontId="21" fillId="2" borderId="6" xfId="0" applyNumberFormat="1" applyFont="1" applyFill="1" applyBorder="1" applyAlignment="1" applyProtection="1">
      <alignment horizontal="center" vertical="center"/>
    </xf>
    <xf numFmtId="3" fontId="12" fillId="2" borderId="9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8" borderId="1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</xf>
    <xf numFmtId="3" fontId="21" fillId="2" borderId="10" xfId="0" applyNumberFormat="1" applyFont="1" applyFill="1" applyBorder="1" applyAlignment="1" applyProtection="1">
      <alignment horizontal="center" vertical="center"/>
    </xf>
    <xf numFmtId="3" fontId="12" fillId="6" borderId="15" xfId="0" applyNumberFormat="1" applyFont="1" applyFill="1" applyBorder="1" applyAlignment="1" applyProtection="1">
      <alignment horizontal="center" vertical="center"/>
    </xf>
    <xf numFmtId="3" fontId="12" fillId="6" borderId="16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2" fillId="4" borderId="17" xfId="0" applyNumberFormat="1" applyFont="1" applyFill="1" applyBorder="1" applyAlignment="1" applyProtection="1">
      <alignment horizontal="center" vertical="center" wrapText="1"/>
    </xf>
    <xf numFmtId="3" fontId="12" fillId="4" borderId="1" xfId="0" applyNumberFormat="1" applyFont="1" applyFill="1" applyBorder="1" applyAlignment="1" applyProtection="1">
      <alignment horizontal="center" vertical="center"/>
    </xf>
    <xf numFmtId="3" fontId="12" fillId="4" borderId="4" xfId="0" applyNumberFormat="1" applyFont="1" applyFill="1" applyBorder="1" applyAlignment="1" applyProtection="1">
      <alignment horizontal="center" vertical="center"/>
    </xf>
    <xf numFmtId="3" fontId="12" fillId="8" borderId="7" xfId="0" applyNumberFormat="1" applyFont="1" applyFill="1" applyBorder="1" applyAlignment="1" applyProtection="1">
      <alignment horizontal="center" vertical="center"/>
    </xf>
    <xf numFmtId="3" fontId="12" fillId="8" borderId="18" xfId="0" applyNumberFormat="1" applyFont="1" applyFill="1" applyBorder="1" applyAlignment="1" applyProtection="1">
      <alignment horizontal="center" vertical="center"/>
    </xf>
    <xf numFmtId="3" fontId="12" fillId="8" borderId="19" xfId="0" applyNumberFormat="1" applyFont="1" applyFill="1" applyBorder="1" applyAlignment="1" applyProtection="1">
      <alignment horizontal="center" vertical="center"/>
    </xf>
    <xf numFmtId="3" fontId="12" fillId="8" borderId="20" xfId="0" applyNumberFormat="1" applyFont="1" applyFill="1" applyBorder="1" applyAlignment="1" applyProtection="1">
      <alignment horizontal="center" vertical="center"/>
    </xf>
    <xf numFmtId="3" fontId="12" fillId="4" borderId="15" xfId="0" applyNumberFormat="1" applyFont="1" applyFill="1" applyBorder="1" applyAlignment="1" applyProtection="1">
      <alignment horizontal="center" vertical="center"/>
    </xf>
    <xf numFmtId="3" fontId="12" fillId="4" borderId="16" xfId="0" applyNumberFormat="1" applyFont="1" applyFill="1" applyBorder="1" applyAlignment="1" applyProtection="1">
      <alignment horizontal="center" vertical="center"/>
    </xf>
    <xf numFmtId="3" fontId="12" fillId="4" borderId="8" xfId="0" applyNumberFormat="1" applyFont="1" applyFill="1" applyBorder="1" applyAlignment="1" applyProtection="1">
      <alignment horizontal="center" vertical="center"/>
    </xf>
    <xf numFmtId="3" fontId="12" fillId="4" borderId="14" xfId="0" applyNumberFormat="1" applyFont="1" applyFill="1" applyBorder="1" applyAlignment="1" applyProtection="1">
      <alignment horizontal="center" vertical="center"/>
    </xf>
    <xf numFmtId="3" fontId="12" fillId="4" borderId="6" xfId="0" applyNumberFormat="1" applyFont="1" applyFill="1" applyBorder="1" applyAlignment="1" applyProtection="1">
      <alignment horizontal="center" vertical="center"/>
    </xf>
    <xf numFmtId="3" fontId="12" fillId="4" borderId="21" xfId="0" applyNumberFormat="1" applyFont="1" applyFill="1" applyBorder="1" applyAlignment="1" applyProtection="1">
      <alignment horizontal="center" vertical="center"/>
    </xf>
    <xf numFmtId="3" fontId="12" fillId="4" borderId="22" xfId="0" applyNumberFormat="1" applyFont="1" applyFill="1" applyBorder="1" applyAlignment="1" applyProtection="1">
      <alignment horizontal="center" vertical="center"/>
    </xf>
    <xf numFmtId="3" fontId="12" fillId="4" borderId="23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20" fillId="6" borderId="11" xfId="0" applyNumberFormat="1" applyFont="1" applyFill="1" applyBorder="1" applyAlignment="1" applyProtection="1">
      <alignment horizontal="center" vertical="center" wrapText="1"/>
    </xf>
    <xf numFmtId="3" fontId="20" fillId="6" borderId="12" xfId="0" applyNumberFormat="1" applyFont="1" applyFill="1" applyBorder="1" applyAlignment="1" applyProtection="1">
      <alignment horizontal="center" vertical="center" wrapText="1"/>
    </xf>
    <xf numFmtId="3" fontId="20" fillId="6" borderId="2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 wrapText="1"/>
    </xf>
    <xf numFmtId="3" fontId="20" fillId="5" borderId="13" xfId="0" applyNumberFormat="1" applyFont="1" applyFill="1" applyBorder="1" applyAlignment="1" applyProtection="1">
      <alignment horizontal="center" vertical="center" wrapText="1"/>
    </xf>
    <xf numFmtId="3" fontId="20" fillId="5" borderId="12" xfId="0" applyNumberFormat="1" applyFont="1" applyFill="1" applyBorder="1" applyAlignment="1" applyProtection="1">
      <alignment horizontal="center" vertical="center" wrapText="1"/>
    </xf>
    <xf numFmtId="3" fontId="12" fillId="5" borderId="15" xfId="0" applyNumberFormat="1" applyFont="1" applyFill="1" applyBorder="1" applyAlignment="1" applyProtection="1">
      <alignment horizontal="center" vertical="center"/>
    </xf>
    <xf numFmtId="3" fontId="12" fillId="5" borderId="16" xfId="0" applyNumberFormat="1" applyFont="1" applyFill="1" applyBorder="1" applyAlignment="1" applyProtection="1">
      <alignment horizontal="center" vertical="center"/>
    </xf>
    <xf numFmtId="3" fontId="10" fillId="9" borderId="0" xfId="0" applyNumberFormat="1" applyFont="1" applyFill="1" applyAlignment="1" applyProtection="1">
      <alignment horizontal="left" vertical="center"/>
    </xf>
  </cellXfs>
  <cellStyles count="18">
    <cellStyle name="뷭?_BOOKSHIP" xfId="6"/>
    <cellStyle name="쉼표 [0]" xfId="7" builtinId="6"/>
    <cellStyle name="쉼표 [0] 2" xfId="8"/>
    <cellStyle name="쉼표 [0] 2 2" xfId="9"/>
    <cellStyle name="쉼표 [0] 2 2 2" xfId="10"/>
    <cellStyle name="쉼표 [0] 2 2 2 2" xfId="11"/>
    <cellStyle name="쉼표 [0] 3" xfId="12"/>
    <cellStyle name="쉼표 [0] 3 2" xfId="13"/>
    <cellStyle name="쉼표 [0] 3 3" xfId="14"/>
    <cellStyle name="쉼표 [0] 4" xfId="15"/>
    <cellStyle name="콤마 [0]_1202" xfId="16"/>
    <cellStyle name="콤마_1202" xfId="17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67"/>
  <sheetViews>
    <sheetView tabSelected="1" zoomScale="75" zoomScaleNormal="75" workbookViewId="0">
      <pane xSplit="4" ySplit="6" topLeftCell="E7" activePane="bottomRight" state="frozen"/>
      <selection pane="topRight" activeCell="E1" sqref="E1"/>
      <selection pane="bottomLeft" activeCell="A9" sqref="A9"/>
      <selection pane="bottomRight" activeCell="B3" sqref="B3:C3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3"/>
      <c r="G1" s="64" t="s">
        <v>62</v>
      </c>
      <c r="H1" s="64"/>
      <c r="I1" s="64"/>
      <c r="J1" s="64"/>
      <c r="K1" s="64"/>
      <c r="L1" s="64"/>
      <c r="M1" s="64"/>
      <c r="N1" s="64"/>
      <c r="O1" s="12"/>
      <c r="P1" s="12"/>
      <c r="Q1" s="12"/>
    </row>
    <row r="2" spans="1:18" s="10" customFormat="1" ht="14.25" customHeight="1">
      <c r="E2" s="13"/>
      <c r="G2" s="64"/>
      <c r="H2" s="64"/>
      <c r="I2" s="64"/>
      <c r="J2" s="64"/>
      <c r="K2" s="64"/>
      <c r="L2" s="64"/>
      <c r="M2" s="64"/>
      <c r="N2" s="64"/>
      <c r="O2" s="14"/>
      <c r="P2" s="103"/>
      <c r="Q2" s="12"/>
    </row>
    <row r="3" spans="1:18" s="10" customFormat="1" ht="19.5" customHeight="1">
      <c r="A3" s="15"/>
      <c r="B3" s="78"/>
      <c r="C3" s="78"/>
      <c r="D3" s="11"/>
      <c r="L3" s="21"/>
      <c r="M3" s="20"/>
      <c r="N3" s="20"/>
      <c r="O3" s="20"/>
      <c r="P3" s="103"/>
      <c r="Q3" s="12"/>
    </row>
    <row r="4" spans="1:18" ht="15.75" customHeight="1">
      <c r="N4" s="1"/>
      <c r="O4" s="1"/>
      <c r="P4" s="3"/>
      <c r="R4" s="22" t="s">
        <v>40</v>
      </c>
    </row>
    <row r="5" spans="1:18" s="4" customFormat="1" ht="27.75" customHeight="1">
      <c r="A5" s="62" t="s">
        <v>41</v>
      </c>
      <c r="B5" s="82"/>
      <c r="C5" s="82"/>
      <c r="D5" s="63"/>
      <c r="E5" s="73" t="s">
        <v>42</v>
      </c>
      <c r="F5" s="73"/>
      <c r="G5" s="62" t="s">
        <v>43</v>
      </c>
      <c r="H5" s="63"/>
      <c r="I5" s="62" t="s">
        <v>44</v>
      </c>
      <c r="J5" s="63"/>
      <c r="K5" s="62" t="s">
        <v>45</v>
      </c>
      <c r="L5" s="63"/>
      <c r="M5" s="73" t="s">
        <v>46</v>
      </c>
      <c r="N5" s="73" t="s">
        <v>47</v>
      </c>
      <c r="O5" s="73"/>
      <c r="P5" s="73"/>
      <c r="Q5" s="62" t="s">
        <v>48</v>
      </c>
      <c r="R5" s="63"/>
    </row>
    <row r="6" spans="1:18" s="4" customFormat="1" ht="36" customHeight="1" thickBot="1">
      <c r="A6" s="83"/>
      <c r="B6" s="84"/>
      <c r="C6" s="84"/>
      <c r="D6" s="85"/>
      <c r="E6" s="38" t="s">
        <v>49</v>
      </c>
      <c r="F6" s="38" t="s">
        <v>50</v>
      </c>
      <c r="G6" s="38" t="s">
        <v>51</v>
      </c>
      <c r="H6" s="38" t="s">
        <v>52</v>
      </c>
      <c r="I6" s="38" t="s">
        <v>51</v>
      </c>
      <c r="J6" s="38" t="s">
        <v>52</v>
      </c>
      <c r="K6" s="38" t="s">
        <v>51</v>
      </c>
      <c r="L6" s="38" t="s">
        <v>52</v>
      </c>
      <c r="M6" s="94"/>
      <c r="N6" s="39" t="s">
        <v>53</v>
      </c>
      <c r="O6" s="39" t="s">
        <v>54</v>
      </c>
      <c r="P6" s="38" t="s">
        <v>55</v>
      </c>
      <c r="Q6" s="38" t="s">
        <v>51</v>
      </c>
      <c r="R6" s="38" t="s">
        <v>52</v>
      </c>
    </row>
    <row r="7" spans="1:18" s="4" customFormat="1" ht="21.75" customHeight="1">
      <c r="A7" s="79" t="s">
        <v>56</v>
      </c>
      <c r="B7" s="86" t="s">
        <v>57</v>
      </c>
      <c r="C7" s="86"/>
      <c r="D7" s="87"/>
      <c r="E7" s="52">
        <f t="shared" ref="E7:M7" si="0">SUM(E8:E9)</f>
        <v>379350000</v>
      </c>
      <c r="F7" s="26">
        <f t="shared" si="0"/>
        <v>0</v>
      </c>
      <c r="G7" s="26">
        <f t="shared" si="0"/>
        <v>156400731</v>
      </c>
      <c r="H7" s="26">
        <f t="shared" si="0"/>
        <v>244275930</v>
      </c>
      <c r="I7" s="26">
        <f t="shared" si="0"/>
        <v>156790579</v>
      </c>
      <c r="J7" s="26">
        <f>SUM(J8:J9)</f>
        <v>235747768</v>
      </c>
      <c r="K7" s="26">
        <f t="shared" si="0"/>
        <v>64025</v>
      </c>
      <c r="L7" s="26">
        <f t="shared" si="0"/>
        <v>64025</v>
      </c>
      <c r="M7" s="26">
        <f t="shared" si="0"/>
        <v>8464137</v>
      </c>
      <c r="N7" s="27">
        <f t="shared" ref="N7:N48" si="1">+J7/E7*100</f>
        <v>62.145187294055624</v>
      </c>
      <c r="O7" s="27" t="e">
        <f t="shared" ref="O7:O48" si="2">+J7/F7*100</f>
        <v>#DIV/0!</v>
      </c>
      <c r="P7" s="27">
        <f t="shared" ref="P7:P48" si="3">+J7/H7*100</f>
        <v>96.508799700404381</v>
      </c>
      <c r="Q7" s="26">
        <f>SUM(Q8:Q9)</f>
        <v>456652</v>
      </c>
      <c r="R7" s="26">
        <f>SUM(R8:R9)</f>
        <v>892131</v>
      </c>
    </row>
    <row r="8" spans="1:18" s="4" customFormat="1" ht="21.75" customHeight="1">
      <c r="A8" s="80"/>
      <c r="B8" s="88" t="s">
        <v>27</v>
      </c>
      <c r="C8" s="89"/>
      <c r="D8" s="90"/>
      <c r="E8" s="53">
        <f t="shared" ref="E8:M8" si="4">E11+E46+E47</f>
        <v>124500000</v>
      </c>
      <c r="F8" s="16">
        <f t="shared" si="4"/>
        <v>0</v>
      </c>
      <c r="G8" s="16">
        <f>G11+G46+G47</f>
        <v>15451306</v>
      </c>
      <c r="H8" s="16">
        <f t="shared" si="4"/>
        <v>58572569</v>
      </c>
      <c r="I8" s="16">
        <f t="shared" si="4"/>
        <v>15564571</v>
      </c>
      <c r="J8" s="16">
        <f t="shared" si="4"/>
        <v>56262015</v>
      </c>
      <c r="K8" s="16">
        <f t="shared" si="4"/>
        <v>6624</v>
      </c>
      <c r="L8" s="16">
        <f t="shared" si="4"/>
        <v>6624</v>
      </c>
      <c r="M8" s="16">
        <f t="shared" si="4"/>
        <v>2303930</v>
      </c>
      <c r="N8" s="17">
        <f t="shared" si="1"/>
        <v>45.190373493975905</v>
      </c>
      <c r="O8" s="17" t="e">
        <f t="shared" si="2"/>
        <v>#DIV/0!</v>
      </c>
      <c r="P8" s="17">
        <f t="shared" si="3"/>
        <v>96.055228514904314</v>
      </c>
      <c r="Q8" s="16">
        <f>Q11+Q46+Q47</f>
        <v>74398</v>
      </c>
      <c r="R8" s="16">
        <f>R11+R46+R47</f>
        <v>191673</v>
      </c>
    </row>
    <row r="9" spans="1:18" s="4" customFormat="1" ht="21.75" customHeight="1" thickBot="1">
      <c r="A9" s="81"/>
      <c r="B9" s="91" t="s">
        <v>17</v>
      </c>
      <c r="C9" s="92"/>
      <c r="D9" s="93"/>
      <c r="E9" s="54">
        <f>E31+E48</f>
        <v>254850000</v>
      </c>
      <c r="F9" s="28">
        <f t="shared" ref="F9:M9" si="5">F31+F48</f>
        <v>0</v>
      </c>
      <c r="G9" s="28">
        <f t="shared" si="5"/>
        <v>140949425</v>
      </c>
      <c r="H9" s="28">
        <f t="shared" si="5"/>
        <v>185703361</v>
      </c>
      <c r="I9" s="28">
        <f t="shared" si="5"/>
        <v>141226008</v>
      </c>
      <c r="J9" s="28">
        <f t="shared" si="5"/>
        <v>179485753</v>
      </c>
      <c r="K9" s="28">
        <f t="shared" si="5"/>
        <v>57401</v>
      </c>
      <c r="L9" s="28">
        <f t="shared" si="5"/>
        <v>57401</v>
      </c>
      <c r="M9" s="28">
        <f t="shared" si="5"/>
        <v>6160207</v>
      </c>
      <c r="N9" s="29">
        <f t="shared" si="1"/>
        <v>70.427998038061602</v>
      </c>
      <c r="O9" s="29" t="e">
        <f t="shared" si="2"/>
        <v>#DIV/0!</v>
      </c>
      <c r="P9" s="29">
        <f t="shared" si="3"/>
        <v>96.651860275162164</v>
      </c>
      <c r="Q9" s="28">
        <f>Q31+Q48</f>
        <v>382254</v>
      </c>
      <c r="R9" s="28">
        <f>R31+R48</f>
        <v>700458</v>
      </c>
    </row>
    <row r="10" spans="1:18" s="4" customFormat="1" ht="21.75" customHeight="1">
      <c r="A10" s="99" t="s">
        <v>18</v>
      </c>
      <c r="B10" s="101" t="s">
        <v>15</v>
      </c>
      <c r="C10" s="101"/>
      <c r="D10" s="102"/>
      <c r="E10" s="55">
        <f t="shared" ref="E10:M10" si="6">SUM(E11,E31)</f>
        <v>377850000</v>
      </c>
      <c r="F10" s="24">
        <f t="shared" si="6"/>
        <v>0</v>
      </c>
      <c r="G10" s="24">
        <f t="shared" si="6"/>
        <v>156645425</v>
      </c>
      <c r="H10" s="24">
        <f t="shared" si="6"/>
        <v>234718817</v>
      </c>
      <c r="I10" s="24">
        <f t="shared" si="6"/>
        <v>156530905</v>
      </c>
      <c r="J10" s="24">
        <f t="shared" si="6"/>
        <v>233553765</v>
      </c>
      <c r="K10" s="24">
        <f t="shared" si="6"/>
        <v>0</v>
      </c>
      <c r="L10" s="24">
        <f t="shared" si="6"/>
        <v>0</v>
      </c>
      <c r="M10" s="24">
        <f t="shared" si="6"/>
        <v>1165052</v>
      </c>
      <c r="N10" s="25">
        <f t="shared" si="1"/>
        <v>61.811238586740771</v>
      </c>
      <c r="O10" s="25" t="e">
        <f t="shared" si="2"/>
        <v>#DIV/0!</v>
      </c>
      <c r="P10" s="25">
        <f t="shared" si="3"/>
        <v>99.503639284276048</v>
      </c>
      <c r="Q10" s="24">
        <f>SUM(Q11,Q31)</f>
        <v>182132</v>
      </c>
      <c r="R10" s="24">
        <f>SUM(R11,R31)</f>
        <v>334910</v>
      </c>
    </row>
    <row r="11" spans="1:18" s="4" customFormat="1" ht="21.75" customHeight="1">
      <c r="A11" s="100"/>
      <c r="B11" s="70" t="s">
        <v>19</v>
      </c>
      <c r="C11" s="66" t="s">
        <v>7</v>
      </c>
      <c r="D11" s="67"/>
      <c r="E11" s="56">
        <f t="shared" ref="E11:M11" si="7">SUM(E12,E13,E16,E19:E23,E24)</f>
        <v>123700000</v>
      </c>
      <c r="F11" s="6">
        <f t="shared" si="7"/>
        <v>0</v>
      </c>
      <c r="G11" s="6">
        <f t="shared" si="7"/>
        <v>15454119</v>
      </c>
      <c r="H11" s="6">
        <f t="shared" si="7"/>
        <v>56447299</v>
      </c>
      <c r="I11" s="6">
        <f t="shared" si="7"/>
        <v>15450636</v>
      </c>
      <c r="J11" s="6">
        <f t="shared" si="7"/>
        <v>55689445</v>
      </c>
      <c r="K11" s="6">
        <f t="shared" si="7"/>
        <v>0</v>
      </c>
      <c r="L11" s="6">
        <f t="shared" si="7"/>
        <v>0</v>
      </c>
      <c r="M11" s="6">
        <f t="shared" si="7"/>
        <v>757854</v>
      </c>
      <c r="N11" s="7">
        <f t="shared" si="1"/>
        <v>45.019761519805982</v>
      </c>
      <c r="O11" s="7" t="e">
        <f t="shared" si="2"/>
        <v>#DIV/0!</v>
      </c>
      <c r="P11" s="7">
        <f t="shared" si="3"/>
        <v>98.657413174012092</v>
      </c>
      <c r="Q11" s="6">
        <f>SUM(Q12,Q13,Q16,Q19:Q23,Q24)</f>
        <v>66080</v>
      </c>
      <c r="R11" s="6">
        <f>SUM(R12,R13,R16,R19:R23,R24)</f>
        <v>128250</v>
      </c>
    </row>
    <row r="12" spans="1:18" s="4" customFormat="1" ht="21.75" customHeight="1">
      <c r="A12" s="100"/>
      <c r="B12" s="98"/>
      <c r="C12" s="65" t="s">
        <v>20</v>
      </c>
      <c r="D12" s="67"/>
      <c r="E12" s="51">
        <v>80000000</v>
      </c>
      <c r="F12" s="9"/>
      <c r="G12" s="9">
        <v>12093738</v>
      </c>
      <c r="H12" s="9">
        <v>43882007</v>
      </c>
      <c r="I12" s="9">
        <v>12089565</v>
      </c>
      <c r="J12" s="9">
        <v>43200642</v>
      </c>
      <c r="K12" s="9"/>
      <c r="L12" s="19"/>
      <c r="M12" s="6">
        <f>H12-J12-L12</f>
        <v>681365</v>
      </c>
      <c r="N12" s="7">
        <f t="shared" si="1"/>
        <v>54.000802499999999</v>
      </c>
      <c r="O12" s="7" t="e">
        <f t="shared" si="2"/>
        <v>#DIV/0!</v>
      </c>
      <c r="P12" s="7">
        <f t="shared" si="3"/>
        <v>98.447279314275676</v>
      </c>
      <c r="Q12" s="45">
        <v>49699</v>
      </c>
      <c r="R12" s="44">
        <v>89580</v>
      </c>
    </row>
    <row r="13" spans="1:18" s="4" customFormat="1" ht="21.75" customHeight="1">
      <c r="A13" s="100"/>
      <c r="B13" s="98"/>
      <c r="C13" s="70" t="s">
        <v>58</v>
      </c>
      <c r="D13" s="40" t="s">
        <v>26</v>
      </c>
      <c r="E13" s="57">
        <f t="shared" ref="E13:M13" si="8">SUM(E14:E15)</f>
        <v>7800000</v>
      </c>
      <c r="F13" s="18">
        <f t="shared" si="8"/>
        <v>0</v>
      </c>
      <c r="G13" s="18">
        <f t="shared" si="8"/>
        <v>638389</v>
      </c>
      <c r="H13" s="18">
        <f t="shared" si="8"/>
        <v>3090812</v>
      </c>
      <c r="I13" s="18">
        <f t="shared" si="8"/>
        <v>647357</v>
      </c>
      <c r="J13" s="18">
        <f>SUM(J14:J15)</f>
        <v>3048956</v>
      </c>
      <c r="K13" s="18">
        <f t="shared" si="8"/>
        <v>0</v>
      </c>
      <c r="L13" s="18">
        <f t="shared" si="8"/>
        <v>0</v>
      </c>
      <c r="M13" s="18">
        <f t="shared" si="8"/>
        <v>41856</v>
      </c>
      <c r="N13" s="7">
        <f t="shared" si="1"/>
        <v>39.089179487179486</v>
      </c>
      <c r="O13" s="7" t="e">
        <f t="shared" si="2"/>
        <v>#DIV/0!</v>
      </c>
      <c r="P13" s="7" t="s">
        <v>61</v>
      </c>
      <c r="Q13" s="46">
        <f>SUM(Q14:Q15)</f>
        <v>1243</v>
      </c>
      <c r="R13" s="46">
        <f>SUM(R14:R15)</f>
        <v>7686</v>
      </c>
    </row>
    <row r="14" spans="1:18" s="4" customFormat="1" ht="21.75" customHeight="1">
      <c r="A14" s="100"/>
      <c r="B14" s="98"/>
      <c r="C14" s="71"/>
      <c r="D14" s="41" t="s">
        <v>28</v>
      </c>
      <c r="E14" s="58">
        <v>6660000</v>
      </c>
      <c r="F14" s="8"/>
      <c r="G14" s="9">
        <v>611982</v>
      </c>
      <c r="H14" s="19">
        <v>2130462</v>
      </c>
      <c r="I14" s="9">
        <v>611987</v>
      </c>
      <c r="J14" s="19">
        <v>2130433</v>
      </c>
      <c r="K14" s="9"/>
      <c r="L14" s="19"/>
      <c r="M14" s="6">
        <f>H14-J14-L14</f>
        <v>29</v>
      </c>
      <c r="N14" s="7">
        <f t="shared" si="1"/>
        <v>31.988483483483481</v>
      </c>
      <c r="O14" s="7" t="e">
        <f t="shared" si="2"/>
        <v>#DIV/0!</v>
      </c>
      <c r="P14" s="7">
        <f t="shared" si="3"/>
        <v>99.998638792900323</v>
      </c>
      <c r="Q14" s="45">
        <v>1213</v>
      </c>
      <c r="R14" s="44">
        <v>7038</v>
      </c>
    </row>
    <row r="15" spans="1:18" s="4" customFormat="1" ht="21.75" customHeight="1">
      <c r="A15" s="100"/>
      <c r="B15" s="98"/>
      <c r="C15" s="72"/>
      <c r="D15" s="41" t="s">
        <v>29</v>
      </c>
      <c r="E15" s="58">
        <v>1140000</v>
      </c>
      <c r="F15" s="8"/>
      <c r="G15" s="9">
        <v>26407</v>
      </c>
      <c r="H15" s="19">
        <v>960350</v>
      </c>
      <c r="I15" s="9">
        <v>35370</v>
      </c>
      <c r="J15" s="19">
        <v>918523</v>
      </c>
      <c r="K15" s="9"/>
      <c r="L15" s="19"/>
      <c r="M15" s="6">
        <f>H15-J15-L15</f>
        <v>41827</v>
      </c>
      <c r="N15" s="7">
        <f>+J15/E15*100</f>
        <v>80.57219298245613</v>
      </c>
      <c r="O15" s="7" t="e">
        <f>+J15/F15*100</f>
        <v>#DIV/0!</v>
      </c>
      <c r="P15" s="7">
        <f>+J15/H15*100</f>
        <v>95.644608736398183</v>
      </c>
      <c r="Q15" s="45">
        <v>30</v>
      </c>
      <c r="R15" s="44">
        <v>648</v>
      </c>
    </row>
    <row r="16" spans="1:18" s="4" customFormat="1" ht="21.75" customHeight="1">
      <c r="A16" s="100"/>
      <c r="B16" s="98"/>
      <c r="C16" s="70" t="s">
        <v>59</v>
      </c>
      <c r="D16" s="40" t="s">
        <v>26</v>
      </c>
      <c r="E16" s="57">
        <f t="shared" ref="E16:M16" si="9">SUM(E17:E18)</f>
        <v>11500000</v>
      </c>
      <c r="F16" s="18">
        <f t="shared" si="9"/>
        <v>0</v>
      </c>
      <c r="G16" s="18">
        <f t="shared" si="9"/>
        <v>436176</v>
      </c>
      <c r="H16" s="18">
        <f t="shared" si="9"/>
        <v>1136695</v>
      </c>
      <c r="I16" s="18">
        <f t="shared" si="9"/>
        <v>433859</v>
      </c>
      <c r="J16" s="18">
        <f t="shared" si="9"/>
        <v>1133560</v>
      </c>
      <c r="K16" s="18">
        <f t="shared" si="9"/>
        <v>0</v>
      </c>
      <c r="L16" s="18">
        <f t="shared" si="9"/>
        <v>0</v>
      </c>
      <c r="M16" s="18">
        <f t="shared" si="9"/>
        <v>3135</v>
      </c>
      <c r="N16" s="7">
        <f t="shared" si="1"/>
        <v>9.85704347826087</v>
      </c>
      <c r="O16" s="7" t="e">
        <f t="shared" si="2"/>
        <v>#DIV/0!</v>
      </c>
      <c r="P16" s="7">
        <f t="shared" si="3"/>
        <v>99.724200423156603</v>
      </c>
      <c r="Q16" s="46">
        <f>SUM(Q17:Q18)</f>
        <v>0</v>
      </c>
      <c r="R16" s="46">
        <f>SUM(R17:R18)</f>
        <v>0</v>
      </c>
    </row>
    <row r="17" spans="1:18" s="4" customFormat="1" ht="21.75" customHeight="1">
      <c r="A17" s="100"/>
      <c r="B17" s="98"/>
      <c r="C17" s="71"/>
      <c r="D17" s="42" t="s">
        <v>30</v>
      </c>
      <c r="E17" s="58">
        <v>2544000</v>
      </c>
      <c r="F17" s="8"/>
      <c r="G17" s="19">
        <v>436072</v>
      </c>
      <c r="H17" s="19">
        <v>1136477</v>
      </c>
      <c r="I17" s="19">
        <v>433755</v>
      </c>
      <c r="J17" s="19">
        <v>1133438</v>
      </c>
      <c r="K17" s="19"/>
      <c r="L17" s="19"/>
      <c r="M17" s="6">
        <f t="shared" ref="M17:M23" si="10">H17-J17-L17</f>
        <v>3039</v>
      </c>
      <c r="N17" s="7">
        <f t="shared" si="1"/>
        <v>44.553380503144652</v>
      </c>
      <c r="O17" s="7" t="e">
        <f t="shared" si="2"/>
        <v>#DIV/0!</v>
      </c>
      <c r="P17" s="7">
        <f t="shared" si="3"/>
        <v>99.732594676355092</v>
      </c>
      <c r="Q17" s="45"/>
      <c r="R17" s="44"/>
    </row>
    <row r="18" spans="1:18" s="4" customFormat="1" ht="21.75" customHeight="1">
      <c r="A18" s="100"/>
      <c r="B18" s="98"/>
      <c r="C18" s="72"/>
      <c r="D18" s="42" t="s">
        <v>31</v>
      </c>
      <c r="E18" s="58">
        <v>8956000</v>
      </c>
      <c r="F18" s="8"/>
      <c r="G18" s="19">
        <v>104</v>
      </c>
      <c r="H18" s="19">
        <v>218</v>
      </c>
      <c r="I18" s="19">
        <v>104</v>
      </c>
      <c r="J18" s="19">
        <v>122</v>
      </c>
      <c r="K18" s="19"/>
      <c r="L18" s="19"/>
      <c r="M18" s="6">
        <f t="shared" si="10"/>
        <v>96</v>
      </c>
      <c r="N18" s="7">
        <f t="shared" si="1"/>
        <v>1.3622152746761947E-3</v>
      </c>
      <c r="O18" s="7" t="e">
        <f t="shared" si="2"/>
        <v>#DIV/0!</v>
      </c>
      <c r="P18" s="7">
        <f t="shared" si="3"/>
        <v>55.963302752293572</v>
      </c>
      <c r="Q18" s="45"/>
      <c r="R18" s="44"/>
    </row>
    <row r="19" spans="1:18" s="4" customFormat="1" ht="21.75" customHeight="1">
      <c r="A19" s="100"/>
      <c r="B19" s="98"/>
      <c r="C19" s="65" t="s">
        <v>32</v>
      </c>
      <c r="D19" s="67"/>
      <c r="E19" s="58"/>
      <c r="F19" s="8"/>
      <c r="G19" s="19"/>
      <c r="H19" s="19"/>
      <c r="I19" s="19"/>
      <c r="J19" s="19"/>
      <c r="K19" s="19"/>
      <c r="L19" s="19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 t="e">
        <f t="shared" si="3"/>
        <v>#DIV/0!</v>
      </c>
      <c r="Q19" s="45"/>
      <c r="R19" s="44"/>
    </row>
    <row r="20" spans="1:18" s="4" customFormat="1" ht="21.75" customHeight="1">
      <c r="A20" s="100"/>
      <c r="B20" s="98"/>
      <c r="C20" s="68" t="s">
        <v>21</v>
      </c>
      <c r="D20" s="69"/>
      <c r="E20" s="58"/>
      <c r="F20" s="8"/>
      <c r="G20" s="8">
        <v>4740</v>
      </c>
      <c r="H20" s="19">
        <v>18709</v>
      </c>
      <c r="I20" s="19">
        <v>4740</v>
      </c>
      <c r="J20" s="19">
        <v>18709</v>
      </c>
      <c r="K20" s="19"/>
      <c r="L20" s="19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>
        <f t="shared" si="3"/>
        <v>100</v>
      </c>
      <c r="Q20" s="45">
        <v>206</v>
      </c>
      <c r="R20" s="44">
        <v>206</v>
      </c>
    </row>
    <row r="21" spans="1:18" s="4" customFormat="1" ht="21.75" customHeight="1">
      <c r="A21" s="100"/>
      <c r="B21" s="98"/>
      <c r="C21" s="68" t="s">
        <v>22</v>
      </c>
      <c r="D21" s="69"/>
      <c r="E21" s="58"/>
      <c r="F21" s="8"/>
      <c r="G21" s="19"/>
      <c r="H21" s="19"/>
      <c r="I21" s="19"/>
      <c r="J21" s="19"/>
      <c r="K21" s="19"/>
      <c r="L21" s="19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5"/>
      <c r="R21" s="44"/>
    </row>
    <row r="22" spans="1:18" s="4" customFormat="1" ht="21.75" customHeight="1">
      <c r="A22" s="100"/>
      <c r="B22" s="98"/>
      <c r="C22" s="68" t="s">
        <v>23</v>
      </c>
      <c r="D22" s="69"/>
      <c r="E22" s="58"/>
      <c r="F22" s="8"/>
      <c r="G22" s="19"/>
      <c r="H22" s="19"/>
      <c r="I22" s="19"/>
      <c r="J22" s="19"/>
      <c r="K22" s="19"/>
      <c r="L22" s="19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5"/>
      <c r="R22" s="44"/>
    </row>
    <row r="23" spans="1:18" s="4" customFormat="1" ht="21.75" customHeight="1">
      <c r="A23" s="100"/>
      <c r="B23" s="98"/>
      <c r="C23" s="68" t="s">
        <v>24</v>
      </c>
      <c r="D23" s="69"/>
      <c r="E23" s="58"/>
      <c r="F23" s="8"/>
      <c r="G23" s="19"/>
      <c r="H23" s="19"/>
      <c r="I23" s="19"/>
      <c r="J23" s="19"/>
      <c r="K23" s="19"/>
      <c r="L23" s="19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45"/>
      <c r="R23" s="44"/>
    </row>
    <row r="24" spans="1:18" s="4" customFormat="1" ht="21.75" customHeight="1">
      <c r="A24" s="100"/>
      <c r="B24" s="98"/>
      <c r="C24" s="70" t="s">
        <v>33</v>
      </c>
      <c r="D24" s="40" t="s">
        <v>26</v>
      </c>
      <c r="E24" s="56">
        <f>SUM(E25:E30)</f>
        <v>24400000</v>
      </c>
      <c r="F24" s="6">
        <f t="shared" ref="F24:M24" si="11">SUM(F25:F30)</f>
        <v>0</v>
      </c>
      <c r="G24" s="6">
        <f t="shared" si="11"/>
        <v>2281076</v>
      </c>
      <c r="H24" s="6">
        <f t="shared" si="11"/>
        <v>8319076</v>
      </c>
      <c r="I24" s="6">
        <f t="shared" si="11"/>
        <v>2275115</v>
      </c>
      <c r="J24" s="6">
        <f t="shared" si="11"/>
        <v>8287578</v>
      </c>
      <c r="K24" s="6">
        <f t="shared" si="11"/>
        <v>0</v>
      </c>
      <c r="L24" s="6">
        <f t="shared" si="11"/>
        <v>0</v>
      </c>
      <c r="M24" s="6">
        <f t="shared" si="11"/>
        <v>31498</v>
      </c>
      <c r="N24" s="7">
        <f t="shared" si="1"/>
        <v>33.965483606557378</v>
      </c>
      <c r="O24" s="7" t="e">
        <f t="shared" si="2"/>
        <v>#DIV/0!</v>
      </c>
      <c r="P24" s="7">
        <f t="shared" si="3"/>
        <v>99.621376220147525</v>
      </c>
      <c r="Q24" s="47">
        <f>SUM(Q25:Q30)</f>
        <v>14932</v>
      </c>
      <c r="R24" s="47">
        <f>SUM(R25:R30)</f>
        <v>30778</v>
      </c>
    </row>
    <row r="25" spans="1:18" s="4" customFormat="1" ht="21.75" customHeight="1">
      <c r="A25" s="100"/>
      <c r="B25" s="98"/>
      <c r="C25" s="71"/>
      <c r="D25" s="43" t="s">
        <v>39</v>
      </c>
      <c r="E25" s="59">
        <v>2783000</v>
      </c>
      <c r="F25" s="8"/>
      <c r="G25" s="19">
        <v>945354</v>
      </c>
      <c r="H25" s="19">
        <v>3189302</v>
      </c>
      <c r="I25" s="19">
        <v>944152</v>
      </c>
      <c r="J25" s="19">
        <v>3168705</v>
      </c>
      <c r="K25" s="19"/>
      <c r="L25" s="19"/>
      <c r="M25" s="6">
        <f t="shared" ref="M25:M30" si="12">H25-J25-L25</f>
        <v>20597</v>
      </c>
      <c r="N25" s="7">
        <f t="shared" si="1"/>
        <v>113.85932446999641</v>
      </c>
      <c r="O25" s="7" t="e">
        <f t="shared" si="2"/>
        <v>#DIV/0!</v>
      </c>
      <c r="P25" s="7">
        <f t="shared" si="3"/>
        <v>99.35418470875446</v>
      </c>
      <c r="Q25" s="45">
        <v>3933</v>
      </c>
      <c r="R25" s="44">
        <v>5085</v>
      </c>
    </row>
    <row r="26" spans="1:18" s="4" customFormat="1" ht="21.75" customHeight="1">
      <c r="A26" s="100"/>
      <c r="B26" s="98"/>
      <c r="C26" s="71"/>
      <c r="D26" s="43" t="s">
        <v>34</v>
      </c>
      <c r="E26" s="59">
        <v>2027000</v>
      </c>
      <c r="F26" s="8"/>
      <c r="G26" s="19">
        <v>107122</v>
      </c>
      <c r="H26" s="19">
        <v>359604</v>
      </c>
      <c r="I26" s="19">
        <v>107123</v>
      </c>
      <c r="J26" s="19">
        <v>359601</v>
      </c>
      <c r="K26" s="19"/>
      <c r="L26" s="19"/>
      <c r="M26" s="6">
        <f t="shared" si="12"/>
        <v>3</v>
      </c>
      <c r="N26" s="7">
        <f t="shared" si="1"/>
        <v>17.740552540700545</v>
      </c>
      <c r="O26" s="7" t="e">
        <f t="shared" si="2"/>
        <v>#DIV/0!</v>
      </c>
      <c r="P26" s="7">
        <f t="shared" si="3"/>
        <v>99.999165748990563</v>
      </c>
      <c r="Q26" s="45">
        <v>236</v>
      </c>
      <c r="R26" s="44">
        <v>1401</v>
      </c>
    </row>
    <row r="27" spans="1:18" s="4" customFormat="1" ht="21.75" customHeight="1">
      <c r="A27" s="100"/>
      <c r="B27" s="98"/>
      <c r="C27" s="71"/>
      <c r="D27" s="43" t="s">
        <v>25</v>
      </c>
      <c r="E27" s="59">
        <v>95000</v>
      </c>
      <c r="F27" s="8"/>
      <c r="G27" s="19">
        <v>140</v>
      </c>
      <c r="H27" s="19">
        <v>210</v>
      </c>
      <c r="I27" s="19">
        <v>135</v>
      </c>
      <c r="J27" s="19">
        <v>205</v>
      </c>
      <c r="K27" s="19"/>
      <c r="L27" s="19"/>
      <c r="M27" s="6">
        <f t="shared" si="12"/>
        <v>5</v>
      </c>
      <c r="N27" s="7">
        <f t="shared" si="1"/>
        <v>0.21578947368421053</v>
      </c>
      <c r="O27" s="7" t="e">
        <f t="shared" si="2"/>
        <v>#DIV/0!</v>
      </c>
      <c r="P27" s="7">
        <f t="shared" si="3"/>
        <v>97.61904761904762</v>
      </c>
      <c r="Q27" s="45"/>
      <c r="R27" s="44"/>
    </row>
    <row r="28" spans="1:18" s="4" customFormat="1" ht="21.75" customHeight="1">
      <c r="A28" s="100"/>
      <c r="B28" s="98"/>
      <c r="C28" s="71"/>
      <c r="D28" s="43" t="s">
        <v>3</v>
      </c>
      <c r="E28" s="59">
        <v>3400000</v>
      </c>
      <c r="F28" s="8"/>
      <c r="G28" s="19">
        <v>563</v>
      </c>
      <c r="H28" s="19">
        <v>144089</v>
      </c>
      <c r="I28" s="19">
        <v>50</v>
      </c>
      <c r="J28" s="19">
        <v>143483</v>
      </c>
      <c r="K28" s="19"/>
      <c r="L28" s="19"/>
      <c r="M28" s="6">
        <f t="shared" si="12"/>
        <v>606</v>
      </c>
      <c r="N28" s="7">
        <f t="shared" si="1"/>
        <v>4.220088235294118</v>
      </c>
      <c r="O28" s="7" t="e">
        <f t="shared" si="2"/>
        <v>#DIV/0!</v>
      </c>
      <c r="P28" s="7">
        <f t="shared" si="3"/>
        <v>99.579426604390335</v>
      </c>
      <c r="Q28" s="45"/>
      <c r="R28" s="44"/>
    </row>
    <row r="29" spans="1:18" s="4" customFormat="1" ht="21.75" customHeight="1">
      <c r="A29" s="100"/>
      <c r="B29" s="98"/>
      <c r="C29" s="71"/>
      <c r="D29" s="43" t="s">
        <v>4</v>
      </c>
      <c r="E29" s="59">
        <v>6572000</v>
      </c>
      <c r="F29" s="8"/>
      <c r="G29" s="19">
        <v>6147</v>
      </c>
      <c r="H29" s="19">
        <v>2085687</v>
      </c>
      <c r="I29" s="19">
        <v>1905</v>
      </c>
      <c r="J29" s="19">
        <v>2075400</v>
      </c>
      <c r="K29" s="19"/>
      <c r="L29" s="19"/>
      <c r="M29" s="6">
        <f t="shared" si="12"/>
        <v>10287</v>
      </c>
      <c r="N29" s="7">
        <f t="shared" si="1"/>
        <v>31.579427875836885</v>
      </c>
      <c r="O29" s="7" t="e">
        <f t="shared" si="2"/>
        <v>#DIV/0!</v>
      </c>
      <c r="P29" s="7">
        <f t="shared" si="3"/>
        <v>99.506781218850193</v>
      </c>
      <c r="Q29" s="45">
        <v>10763</v>
      </c>
      <c r="R29" s="44">
        <v>24292</v>
      </c>
    </row>
    <row r="30" spans="1:18" s="4" customFormat="1" ht="21.75" customHeight="1">
      <c r="A30" s="100"/>
      <c r="B30" s="98"/>
      <c r="C30" s="72"/>
      <c r="D30" s="43" t="s">
        <v>5</v>
      </c>
      <c r="E30" s="59">
        <v>9523000</v>
      </c>
      <c r="F30" s="8"/>
      <c r="G30" s="19">
        <v>1221750</v>
      </c>
      <c r="H30" s="19">
        <v>2540184</v>
      </c>
      <c r="I30" s="19">
        <v>1221750</v>
      </c>
      <c r="J30" s="19">
        <v>2540184</v>
      </c>
      <c r="K30" s="19"/>
      <c r="L30" s="19"/>
      <c r="M30" s="6">
        <f t="shared" si="12"/>
        <v>0</v>
      </c>
      <c r="N30" s="7">
        <f t="shared" si="1"/>
        <v>26.674199306941087</v>
      </c>
      <c r="O30" s="7" t="e">
        <f t="shared" si="2"/>
        <v>#DIV/0!</v>
      </c>
      <c r="P30" s="7">
        <f t="shared" si="3"/>
        <v>100</v>
      </c>
      <c r="Q30" s="45"/>
      <c r="R30" s="44"/>
    </row>
    <row r="31" spans="1:18" s="5" customFormat="1" ht="21.75" customHeight="1">
      <c r="A31" s="100"/>
      <c r="B31" s="70" t="s">
        <v>6</v>
      </c>
      <c r="C31" s="66" t="s">
        <v>7</v>
      </c>
      <c r="D31" s="67"/>
      <c r="E31" s="56">
        <f>SUM(E32,E33,E34,E37:E44)</f>
        <v>254150000</v>
      </c>
      <c r="F31" s="6">
        <f t="shared" ref="F31:M31" si="13">SUM(F32,F33,F34,F37:F44)</f>
        <v>0</v>
      </c>
      <c r="G31" s="6">
        <f t="shared" si="13"/>
        <v>141191306</v>
      </c>
      <c r="H31" s="6">
        <f>SUM(H32,H33,H34,H37:H44)</f>
        <v>178271518</v>
      </c>
      <c r="I31" s="6">
        <f t="shared" si="13"/>
        <v>141080269</v>
      </c>
      <c r="J31" s="6">
        <f t="shared" si="13"/>
        <v>177864320</v>
      </c>
      <c r="K31" s="6">
        <f t="shared" si="13"/>
        <v>0</v>
      </c>
      <c r="L31" s="6">
        <f t="shared" si="13"/>
        <v>0</v>
      </c>
      <c r="M31" s="6">
        <f t="shared" si="13"/>
        <v>407198</v>
      </c>
      <c r="N31" s="7">
        <f t="shared" si="1"/>
        <v>69.98399370450521</v>
      </c>
      <c r="O31" s="7" t="e">
        <f t="shared" si="2"/>
        <v>#DIV/0!</v>
      </c>
      <c r="P31" s="7">
        <f t="shared" si="3"/>
        <v>99.771585498026667</v>
      </c>
      <c r="Q31" s="47">
        <f>SUM(Q32,Q33,Q34,Q37:Q44)</f>
        <v>116052</v>
      </c>
      <c r="R31" s="47">
        <f>SUM(R32,R33,R34,R37:R44)</f>
        <v>206660</v>
      </c>
    </row>
    <row r="32" spans="1:18" s="4" customFormat="1" ht="21.75" customHeight="1">
      <c r="A32" s="100"/>
      <c r="B32" s="98"/>
      <c r="C32" s="65" t="s">
        <v>8</v>
      </c>
      <c r="D32" s="67"/>
      <c r="E32" s="58">
        <v>13412000</v>
      </c>
      <c r="F32" s="8"/>
      <c r="G32" s="19">
        <v>785698</v>
      </c>
      <c r="H32" s="19">
        <v>4479439</v>
      </c>
      <c r="I32" s="19">
        <v>783663</v>
      </c>
      <c r="J32" s="19">
        <v>4471109</v>
      </c>
      <c r="K32" s="19"/>
      <c r="L32" s="19"/>
      <c r="M32" s="6">
        <f>H32-J32-L32</f>
        <v>8330</v>
      </c>
      <c r="N32" s="7">
        <f t="shared" si="1"/>
        <v>33.336631374888157</v>
      </c>
      <c r="O32" s="7" t="e">
        <f t="shared" si="2"/>
        <v>#DIV/0!</v>
      </c>
      <c r="P32" s="7">
        <f t="shared" si="3"/>
        <v>99.814039213392576</v>
      </c>
      <c r="Q32" s="45"/>
      <c r="R32" s="44"/>
    </row>
    <row r="33" spans="1:19" s="4" customFormat="1" ht="21.75" customHeight="1">
      <c r="A33" s="100"/>
      <c r="B33" s="98"/>
      <c r="C33" s="65" t="s">
        <v>9</v>
      </c>
      <c r="D33" s="67"/>
      <c r="E33" s="58">
        <v>39000000</v>
      </c>
      <c r="F33" s="8"/>
      <c r="G33" s="19">
        <v>3113</v>
      </c>
      <c r="H33" s="19">
        <v>721066</v>
      </c>
      <c r="I33" s="19">
        <v>548</v>
      </c>
      <c r="J33" s="19">
        <v>717767</v>
      </c>
      <c r="K33" s="19"/>
      <c r="L33" s="19"/>
      <c r="M33" s="6">
        <f>H33-J33-L33</f>
        <v>3299</v>
      </c>
      <c r="N33" s="7">
        <f t="shared" si="1"/>
        <v>1.8404282051282053</v>
      </c>
      <c r="O33" s="7" t="e">
        <f t="shared" si="2"/>
        <v>#DIV/0!</v>
      </c>
      <c r="P33" s="7">
        <f t="shared" si="3"/>
        <v>99.542482934987916</v>
      </c>
      <c r="Q33" s="45"/>
      <c r="R33" s="44"/>
    </row>
    <row r="34" spans="1:19" s="4" customFormat="1" ht="21.75" customHeight="1">
      <c r="A34" s="100"/>
      <c r="B34" s="98"/>
      <c r="C34" s="70" t="s">
        <v>35</v>
      </c>
      <c r="D34" s="40" t="s">
        <v>26</v>
      </c>
      <c r="E34" s="57">
        <f>SUM(E35:E36)</f>
        <v>58038000</v>
      </c>
      <c r="F34" s="18">
        <f t="shared" ref="F34:M34" si="14">SUM(F35:F36)</f>
        <v>0</v>
      </c>
      <c r="G34" s="18">
        <f t="shared" si="14"/>
        <v>1906461</v>
      </c>
      <c r="H34" s="18">
        <f t="shared" si="14"/>
        <v>18202351</v>
      </c>
      <c r="I34" s="18">
        <f t="shared" si="14"/>
        <v>1891499</v>
      </c>
      <c r="J34" s="18">
        <f>SUM(J35:J36)</f>
        <v>18166225</v>
      </c>
      <c r="K34" s="18">
        <f t="shared" si="14"/>
        <v>0</v>
      </c>
      <c r="L34" s="18">
        <f t="shared" si="14"/>
        <v>0</v>
      </c>
      <c r="M34" s="18">
        <f t="shared" si="14"/>
        <v>36126</v>
      </c>
      <c r="N34" s="7">
        <f t="shared" si="1"/>
        <v>31.30057031599986</v>
      </c>
      <c r="O34" s="7" t="e">
        <f t="shared" si="2"/>
        <v>#DIV/0!</v>
      </c>
      <c r="P34" s="7">
        <f t="shared" si="3"/>
        <v>99.801531131885099</v>
      </c>
      <c r="Q34" s="46">
        <f>SUM(Q35:Q36)</f>
        <v>37046</v>
      </c>
      <c r="R34" s="46">
        <f>SUM(R35:R36)</f>
        <v>84215</v>
      </c>
    </row>
    <row r="35" spans="1:19" s="4" customFormat="1" ht="21.75" customHeight="1">
      <c r="A35" s="100"/>
      <c r="B35" s="98"/>
      <c r="C35" s="71"/>
      <c r="D35" s="41" t="s">
        <v>36</v>
      </c>
      <c r="E35" s="58">
        <v>21102000</v>
      </c>
      <c r="F35" s="8"/>
      <c r="G35" s="8">
        <v>23278</v>
      </c>
      <c r="H35" s="8">
        <v>7141957</v>
      </c>
      <c r="I35" s="8">
        <v>8316</v>
      </c>
      <c r="J35" s="8">
        <v>7105831</v>
      </c>
      <c r="K35" s="8"/>
      <c r="L35" s="8"/>
      <c r="M35" s="6">
        <f t="shared" ref="M35:M44" si="15">H35-J35-L35</f>
        <v>36126</v>
      </c>
      <c r="N35" s="7">
        <f t="shared" si="1"/>
        <v>33.673732347644773</v>
      </c>
      <c r="O35" s="7" t="e">
        <f t="shared" si="2"/>
        <v>#DIV/0!</v>
      </c>
      <c r="P35" s="7">
        <f t="shared" si="3"/>
        <v>99.494172255587657</v>
      </c>
      <c r="Q35" s="45">
        <v>37046</v>
      </c>
      <c r="R35" s="44">
        <v>84215</v>
      </c>
    </row>
    <row r="36" spans="1:19" s="4" customFormat="1" ht="21.75" customHeight="1">
      <c r="A36" s="100"/>
      <c r="B36" s="98"/>
      <c r="C36" s="72"/>
      <c r="D36" s="41" t="s">
        <v>60</v>
      </c>
      <c r="E36" s="58">
        <v>36936000</v>
      </c>
      <c r="F36" s="8"/>
      <c r="G36" s="8">
        <v>1883183</v>
      </c>
      <c r="H36" s="8">
        <v>11060394</v>
      </c>
      <c r="I36" s="8">
        <v>1883183</v>
      </c>
      <c r="J36" s="8">
        <v>11060394</v>
      </c>
      <c r="K36" s="8"/>
      <c r="L36" s="8"/>
      <c r="M36" s="6">
        <f t="shared" si="15"/>
        <v>0</v>
      </c>
      <c r="N36" s="7">
        <f t="shared" si="1"/>
        <v>29.944753086419752</v>
      </c>
      <c r="O36" s="7" t="e">
        <f t="shared" si="2"/>
        <v>#DIV/0!</v>
      </c>
      <c r="P36" s="7">
        <f t="shared" si="3"/>
        <v>100</v>
      </c>
      <c r="Q36" s="45"/>
      <c r="R36" s="44"/>
    </row>
    <row r="37" spans="1:19" s="4" customFormat="1" ht="21.75" customHeight="1">
      <c r="A37" s="100"/>
      <c r="B37" s="98"/>
      <c r="C37" s="65" t="s">
        <v>11</v>
      </c>
      <c r="D37" s="67"/>
      <c r="E37" s="58">
        <v>19000000</v>
      </c>
      <c r="F37" s="8"/>
      <c r="G37" s="19">
        <v>2777336</v>
      </c>
      <c r="H37" s="19">
        <v>5774460</v>
      </c>
      <c r="I37" s="19">
        <v>2777336</v>
      </c>
      <c r="J37" s="19">
        <v>5774460</v>
      </c>
      <c r="K37" s="8"/>
      <c r="L37" s="8"/>
      <c r="M37" s="6">
        <f t="shared" si="15"/>
        <v>0</v>
      </c>
      <c r="N37" s="7">
        <f t="shared" si="1"/>
        <v>30.391894736842108</v>
      </c>
      <c r="O37" s="7" t="e">
        <f t="shared" si="2"/>
        <v>#DIV/0!</v>
      </c>
      <c r="P37" s="7">
        <f t="shared" si="3"/>
        <v>100</v>
      </c>
      <c r="Q37" s="45"/>
      <c r="R37" s="44"/>
      <c r="S37" s="35"/>
    </row>
    <row r="38" spans="1:19" s="4" customFormat="1" ht="21.75" customHeight="1">
      <c r="A38" s="100"/>
      <c r="B38" s="98"/>
      <c r="C38" s="65" t="s">
        <v>37</v>
      </c>
      <c r="D38" s="67"/>
      <c r="E38" s="58">
        <v>124700000</v>
      </c>
      <c r="F38" s="8"/>
      <c r="G38" s="19">
        <v>135718698</v>
      </c>
      <c r="H38" s="19">
        <v>149094202</v>
      </c>
      <c r="I38" s="19">
        <v>135627223</v>
      </c>
      <c r="J38" s="19">
        <v>148734759</v>
      </c>
      <c r="K38" s="8"/>
      <c r="L38" s="8"/>
      <c r="M38" s="6">
        <f t="shared" si="15"/>
        <v>359443</v>
      </c>
      <c r="N38" s="7">
        <f t="shared" si="1"/>
        <v>119.27406495589415</v>
      </c>
      <c r="O38" s="7" t="e">
        <f t="shared" si="2"/>
        <v>#DIV/0!</v>
      </c>
      <c r="P38" s="7">
        <f t="shared" si="3"/>
        <v>99.758915507660049</v>
      </c>
      <c r="Q38" s="45">
        <v>79006</v>
      </c>
      <c r="R38" s="44">
        <v>122445</v>
      </c>
      <c r="S38" s="35"/>
    </row>
    <row r="39" spans="1:19" s="4" customFormat="1" ht="21.75" customHeight="1">
      <c r="A39" s="100"/>
      <c r="B39" s="98"/>
      <c r="C39" s="68" t="s">
        <v>0</v>
      </c>
      <c r="D39" s="69"/>
      <c r="E39" s="58"/>
      <c r="F39" s="19"/>
      <c r="G39" s="19"/>
      <c r="H39" s="19"/>
      <c r="I39" s="19"/>
      <c r="J39" s="19"/>
      <c r="K39" s="19"/>
      <c r="L39" s="19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5"/>
      <c r="R39" s="44"/>
      <c r="S39" s="35"/>
    </row>
    <row r="40" spans="1:19" s="4" customFormat="1" ht="21.75" customHeight="1">
      <c r="A40" s="100"/>
      <c r="B40" s="98"/>
      <c r="C40" s="68" t="s">
        <v>2</v>
      </c>
      <c r="D40" s="69"/>
      <c r="E40" s="58"/>
      <c r="F40" s="19"/>
      <c r="G40" s="19"/>
      <c r="H40" s="19"/>
      <c r="I40" s="19"/>
      <c r="J40" s="19"/>
      <c r="K40" s="19"/>
      <c r="L40" s="19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5"/>
      <c r="R40" s="44"/>
      <c r="S40" s="35"/>
    </row>
    <row r="41" spans="1:19" s="4" customFormat="1" ht="21.75" customHeight="1">
      <c r="A41" s="100"/>
      <c r="B41" s="98"/>
      <c r="C41" s="68" t="s">
        <v>10</v>
      </c>
      <c r="D41" s="69"/>
      <c r="E41" s="58"/>
      <c r="F41" s="19"/>
      <c r="G41" s="19"/>
      <c r="H41" s="19"/>
      <c r="I41" s="19"/>
      <c r="J41" s="19"/>
      <c r="K41" s="19"/>
      <c r="L41" s="19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5"/>
      <c r="R41" s="44"/>
      <c r="S41" s="35"/>
    </row>
    <row r="42" spans="1:19" s="4" customFormat="1" ht="21.75" customHeight="1">
      <c r="A42" s="100"/>
      <c r="B42" s="98"/>
      <c r="C42" s="68" t="s">
        <v>12</v>
      </c>
      <c r="D42" s="69"/>
      <c r="E42" s="58"/>
      <c r="F42" s="19"/>
      <c r="G42" s="19"/>
      <c r="H42" s="19"/>
      <c r="I42" s="19"/>
      <c r="J42" s="19"/>
      <c r="K42" s="19"/>
      <c r="L42" s="19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5"/>
      <c r="R42" s="44"/>
      <c r="S42" s="35"/>
    </row>
    <row r="43" spans="1:19" s="4" customFormat="1" ht="21.75" customHeight="1">
      <c r="A43" s="100"/>
      <c r="B43" s="98"/>
      <c r="C43" s="68" t="s">
        <v>13</v>
      </c>
      <c r="D43" s="69"/>
      <c r="E43" s="58"/>
      <c r="F43" s="19"/>
      <c r="G43" s="19"/>
      <c r="H43" s="19"/>
      <c r="I43" s="19"/>
      <c r="J43" s="19"/>
      <c r="K43" s="19"/>
      <c r="L43" s="19"/>
      <c r="M43" s="6">
        <f t="shared" si="15"/>
        <v>0</v>
      </c>
      <c r="N43" s="7" t="e">
        <f t="shared" si="1"/>
        <v>#DIV/0!</v>
      </c>
      <c r="O43" s="7" t="e">
        <f t="shared" si="2"/>
        <v>#DIV/0!</v>
      </c>
      <c r="P43" s="7" t="e">
        <f t="shared" si="3"/>
        <v>#DIV/0!</v>
      </c>
      <c r="Q43" s="45"/>
      <c r="R43" s="44"/>
      <c r="S43" s="35"/>
    </row>
    <row r="44" spans="1:19" s="4" customFormat="1" ht="21.75" customHeight="1" thickBot="1">
      <c r="A44" s="100"/>
      <c r="B44" s="98"/>
      <c r="C44" s="74" t="s">
        <v>38</v>
      </c>
      <c r="D44" s="75"/>
      <c r="E44" s="60"/>
      <c r="F44" s="30"/>
      <c r="G44" s="30"/>
      <c r="H44" s="30"/>
      <c r="I44" s="30"/>
      <c r="J44" s="30"/>
      <c r="K44" s="30"/>
      <c r="L44" s="30"/>
      <c r="M44" s="31">
        <f t="shared" si="15"/>
        <v>0</v>
      </c>
      <c r="N44" s="32" t="e">
        <f t="shared" si="1"/>
        <v>#DIV/0!</v>
      </c>
      <c r="O44" s="32" t="e">
        <f t="shared" si="2"/>
        <v>#DIV/0!</v>
      </c>
      <c r="P44" s="32" t="e">
        <f t="shared" si="3"/>
        <v>#DIV/0!</v>
      </c>
      <c r="Q44" s="48"/>
      <c r="R44" s="49"/>
      <c r="S44" s="35"/>
    </row>
    <row r="45" spans="1:19" s="5" customFormat="1" ht="21.75" customHeight="1">
      <c r="A45" s="95" t="s">
        <v>14</v>
      </c>
      <c r="B45" s="76" t="s">
        <v>15</v>
      </c>
      <c r="C45" s="76"/>
      <c r="D45" s="77"/>
      <c r="E45" s="61">
        <f>SUM(E46:E48)</f>
        <v>1500000</v>
      </c>
      <c r="F45" s="33">
        <f t="shared" ref="F45:M45" si="16">SUM(F46:F48)</f>
        <v>0</v>
      </c>
      <c r="G45" s="33">
        <f>SUM(G46:G48)</f>
        <v>-244694</v>
      </c>
      <c r="H45" s="33">
        <f t="shared" si="16"/>
        <v>9557113</v>
      </c>
      <c r="I45" s="33">
        <f t="shared" si="16"/>
        <v>259674</v>
      </c>
      <c r="J45" s="33">
        <f t="shared" si="16"/>
        <v>2194003</v>
      </c>
      <c r="K45" s="33">
        <f t="shared" si="16"/>
        <v>64025</v>
      </c>
      <c r="L45" s="33">
        <f t="shared" si="16"/>
        <v>64025</v>
      </c>
      <c r="M45" s="33">
        <f t="shared" si="16"/>
        <v>7299085</v>
      </c>
      <c r="N45" s="34">
        <f t="shared" si="1"/>
        <v>146.26686666666666</v>
      </c>
      <c r="O45" s="34" t="e">
        <f t="shared" si="2"/>
        <v>#DIV/0!</v>
      </c>
      <c r="P45" s="34">
        <f t="shared" si="3"/>
        <v>22.95675482753003</v>
      </c>
      <c r="Q45" s="50">
        <f>SUM(Q46:Q48)</f>
        <v>274520</v>
      </c>
      <c r="R45" s="50">
        <f>SUM(R46:R48)</f>
        <v>557221</v>
      </c>
      <c r="S45" s="36"/>
    </row>
    <row r="46" spans="1:19" s="4" customFormat="1" ht="21.75" customHeight="1">
      <c r="A46" s="96"/>
      <c r="B46" s="65" t="s">
        <v>16</v>
      </c>
      <c r="C46" s="66"/>
      <c r="D46" s="67"/>
      <c r="E46" s="51">
        <v>363000</v>
      </c>
      <c r="F46" s="9"/>
      <c r="G46" s="51">
        <v>-2149</v>
      </c>
      <c r="H46" s="51">
        <v>866393</v>
      </c>
      <c r="I46" s="51">
        <v>22455</v>
      </c>
      <c r="J46" s="51">
        <v>70579</v>
      </c>
      <c r="K46" s="19">
        <v>1036</v>
      </c>
      <c r="L46" s="19">
        <v>1036</v>
      </c>
      <c r="M46" s="6">
        <f>H46-J46-L46</f>
        <v>794778</v>
      </c>
      <c r="N46" s="7">
        <f t="shared" si="1"/>
        <v>19.443250688705234</v>
      </c>
      <c r="O46" s="7" t="e">
        <f t="shared" si="2"/>
        <v>#DIV/0!</v>
      </c>
      <c r="P46" s="7">
        <f t="shared" si="3"/>
        <v>8.1463031211009334</v>
      </c>
      <c r="Q46" s="45">
        <v>6761</v>
      </c>
      <c r="R46" s="45">
        <v>56850</v>
      </c>
      <c r="S46" s="35"/>
    </row>
    <row r="47" spans="1:19" s="4" customFormat="1" ht="21.75" customHeight="1">
      <c r="A47" s="96"/>
      <c r="B47" s="65" t="s">
        <v>1</v>
      </c>
      <c r="C47" s="66"/>
      <c r="D47" s="67"/>
      <c r="E47" s="51">
        <v>437000</v>
      </c>
      <c r="F47" s="9"/>
      <c r="G47" s="9">
        <v>-664</v>
      </c>
      <c r="H47" s="19">
        <v>1258877</v>
      </c>
      <c r="I47" s="19">
        <v>91480</v>
      </c>
      <c r="J47" s="19">
        <v>501991</v>
      </c>
      <c r="K47" s="19">
        <v>5588</v>
      </c>
      <c r="L47" s="19">
        <v>5588</v>
      </c>
      <c r="M47" s="6">
        <f>H47-J47-L47</f>
        <v>751298</v>
      </c>
      <c r="N47" s="7">
        <f t="shared" si="1"/>
        <v>114.8720823798627</v>
      </c>
      <c r="O47" s="7" t="e">
        <f t="shared" si="2"/>
        <v>#DIV/0!</v>
      </c>
      <c r="P47" s="7">
        <f t="shared" si="3"/>
        <v>39.876095917234174</v>
      </c>
      <c r="Q47" s="45">
        <v>1557</v>
      </c>
      <c r="R47" s="44">
        <v>6573</v>
      </c>
      <c r="S47" s="35"/>
    </row>
    <row r="48" spans="1:19" s="4" customFormat="1" ht="21.75" customHeight="1">
      <c r="A48" s="97"/>
      <c r="B48" s="65" t="s">
        <v>17</v>
      </c>
      <c r="C48" s="66"/>
      <c r="D48" s="67"/>
      <c r="E48" s="58">
        <v>700000</v>
      </c>
      <c r="F48" s="8"/>
      <c r="G48" s="9">
        <v>-241881</v>
      </c>
      <c r="H48" s="19">
        <v>7431843</v>
      </c>
      <c r="I48" s="19">
        <v>145739</v>
      </c>
      <c r="J48" s="19">
        <v>1621433</v>
      </c>
      <c r="K48" s="19">
        <v>57401</v>
      </c>
      <c r="L48" s="19">
        <v>57401</v>
      </c>
      <c r="M48" s="6">
        <f>H48-J48-L48</f>
        <v>5753009</v>
      </c>
      <c r="N48" s="7">
        <f t="shared" si="1"/>
        <v>231.63328571428571</v>
      </c>
      <c r="O48" s="7" t="e">
        <f t="shared" si="2"/>
        <v>#DIV/0!</v>
      </c>
      <c r="P48" s="7">
        <f t="shared" si="3"/>
        <v>21.817374236780836</v>
      </c>
      <c r="Q48" s="45">
        <v>266202</v>
      </c>
      <c r="R48" s="44">
        <v>493798</v>
      </c>
      <c r="S48" s="35"/>
    </row>
    <row r="49" spans="19:19">
      <c r="S49" s="37"/>
    </row>
    <row r="50" spans="19:19">
      <c r="S50" s="37"/>
    </row>
    <row r="51" spans="19:19">
      <c r="S51" s="37"/>
    </row>
    <row r="52" spans="19:19">
      <c r="S52" s="37"/>
    </row>
    <row r="53" spans="19:19">
      <c r="S53" s="37"/>
    </row>
    <row r="54" spans="19:19">
      <c r="S54" s="37"/>
    </row>
    <row r="55" spans="19:19">
      <c r="S55" s="37"/>
    </row>
    <row r="56" spans="19:19">
      <c r="S56" s="37"/>
    </row>
    <row r="57" spans="19:19">
      <c r="S57" s="37"/>
    </row>
    <row r="58" spans="19:19">
      <c r="S58" s="37"/>
    </row>
    <row r="59" spans="19:19">
      <c r="S59" s="37"/>
    </row>
    <row r="60" spans="19:19">
      <c r="S60" s="37"/>
    </row>
    <row r="61" spans="19:19">
      <c r="S61" s="37"/>
    </row>
    <row r="62" spans="19:19">
      <c r="S62" s="37"/>
    </row>
    <row r="63" spans="19:19">
      <c r="S63" s="37"/>
    </row>
    <row r="64" spans="19:19">
      <c r="S64" s="37"/>
    </row>
    <row r="65" spans="19:19">
      <c r="S65" s="37"/>
    </row>
    <row r="66" spans="19:19">
      <c r="S66" s="37"/>
    </row>
    <row r="67" spans="19:19">
      <c r="S67" s="37"/>
    </row>
  </sheetData>
  <mergeCells count="45">
    <mergeCell ref="K5:L5"/>
    <mergeCell ref="M5:M6"/>
    <mergeCell ref="N5:P5"/>
    <mergeCell ref="A45:A48"/>
    <mergeCell ref="B31:B44"/>
    <mergeCell ref="A10:A44"/>
    <mergeCell ref="B11:B30"/>
    <mergeCell ref="C11:D11"/>
    <mergeCell ref="C37:D37"/>
    <mergeCell ref="B10:D10"/>
    <mergeCell ref="B3:C3"/>
    <mergeCell ref="G5:H5"/>
    <mergeCell ref="A7:A9"/>
    <mergeCell ref="I5:J5"/>
    <mergeCell ref="A5:D6"/>
    <mergeCell ref="B7:D7"/>
    <mergeCell ref="B8:D8"/>
    <mergeCell ref="B9:D9"/>
    <mergeCell ref="C12:D12"/>
    <mergeCell ref="C32:D32"/>
    <mergeCell ref="C33:D33"/>
    <mergeCell ref="C23:D23"/>
    <mergeCell ref="C22:D22"/>
    <mergeCell ref="C21:D21"/>
    <mergeCell ref="C20:D20"/>
    <mergeCell ref="B47:D47"/>
    <mergeCell ref="B48:D48"/>
    <mergeCell ref="E5:F5"/>
    <mergeCell ref="C42:D42"/>
    <mergeCell ref="C43:D43"/>
    <mergeCell ref="C44:D44"/>
    <mergeCell ref="B45:D45"/>
    <mergeCell ref="C38:D38"/>
    <mergeCell ref="C39:D39"/>
    <mergeCell ref="C40:D40"/>
    <mergeCell ref="Q5:R5"/>
    <mergeCell ref="G1:N2"/>
    <mergeCell ref="B46:D46"/>
    <mergeCell ref="C41:D41"/>
    <mergeCell ref="C24:C30"/>
    <mergeCell ref="C13:C15"/>
    <mergeCell ref="C16:C18"/>
    <mergeCell ref="C34:C36"/>
    <mergeCell ref="C31:D31"/>
    <mergeCell ref="C19:D19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2017-01-13T04:38:27Z</cp:lastPrinted>
  <dcterms:created xsi:type="dcterms:W3CDTF">1999-04-08T04:49:33Z</dcterms:created>
  <dcterms:modified xsi:type="dcterms:W3CDTF">2018-05-07T23:56:59Z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