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</sheets>
  <calcPr calcId="125725"/>
</workbook>
</file>

<file path=xl/calcChain.xml><?xml version="1.0" encoding="utf-8"?>
<calcChain xmlns="http://schemas.openxmlformats.org/spreadsheetml/2006/main">
  <c r="H11" i="18"/>
  <c r="R23"/>
  <c r="P25"/>
  <c r="H23"/>
  <c r="H37"/>
  <c r="G37"/>
  <c r="J11"/>
  <c r="K12"/>
  <c r="L12"/>
  <c r="I33"/>
  <c r="I30"/>
  <c r="I8"/>
  <c r="H33"/>
  <c r="M26"/>
  <c r="J33"/>
  <c r="F33"/>
  <c r="O33" s="1"/>
  <c r="L44"/>
  <c r="R44"/>
  <c r="Q44"/>
  <c r="R33"/>
  <c r="Q33"/>
  <c r="Q30" s="1"/>
  <c r="Q8" s="1"/>
  <c r="Q23"/>
  <c r="R15"/>
  <c r="Q15"/>
  <c r="R12"/>
  <c r="Q12"/>
  <c r="M45"/>
  <c r="H15"/>
  <c r="G15"/>
  <c r="N11"/>
  <c r="E12"/>
  <c r="F12"/>
  <c r="G12"/>
  <c r="H12"/>
  <c r="I12"/>
  <c r="J12"/>
  <c r="M13"/>
  <c r="N13"/>
  <c r="O13"/>
  <c r="P13"/>
  <c r="M14"/>
  <c r="N14"/>
  <c r="O14"/>
  <c r="P14"/>
  <c r="E15"/>
  <c r="F15"/>
  <c r="I15"/>
  <c r="J15"/>
  <c r="K15"/>
  <c r="L15"/>
  <c r="M16"/>
  <c r="N16"/>
  <c r="O16"/>
  <c r="P16"/>
  <c r="M17"/>
  <c r="N17"/>
  <c r="O17"/>
  <c r="P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E23"/>
  <c r="E10"/>
  <c r="F23"/>
  <c r="G23"/>
  <c r="G10" s="1"/>
  <c r="I23"/>
  <c r="I10"/>
  <c r="I7" s="1"/>
  <c r="I6" s="1"/>
  <c r="K23"/>
  <c r="K10" s="1"/>
  <c r="K7" s="1"/>
  <c r="L23"/>
  <c r="M24"/>
  <c r="M23" s="1"/>
  <c r="N24"/>
  <c r="O24"/>
  <c r="P24"/>
  <c r="N26"/>
  <c r="P26"/>
  <c r="M27"/>
  <c r="N27"/>
  <c r="O27"/>
  <c r="P27"/>
  <c r="N28"/>
  <c r="O28"/>
  <c r="N29"/>
  <c r="O29"/>
  <c r="M31"/>
  <c r="N31"/>
  <c r="O31"/>
  <c r="P31"/>
  <c r="M32"/>
  <c r="N32"/>
  <c r="O32"/>
  <c r="P32"/>
  <c r="E33"/>
  <c r="E30" s="1"/>
  <c r="G33"/>
  <c r="G30" s="1"/>
  <c r="G8" s="1"/>
  <c r="K33"/>
  <c r="K30" s="1"/>
  <c r="L33"/>
  <c r="N34"/>
  <c r="O34"/>
  <c r="P34"/>
  <c r="M35"/>
  <c r="N35"/>
  <c r="O35"/>
  <c r="P35"/>
  <c r="M36"/>
  <c r="N36"/>
  <c r="O36"/>
  <c r="P36"/>
  <c r="M37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E44"/>
  <c r="F44"/>
  <c r="G44"/>
  <c r="H44"/>
  <c r="I44"/>
  <c r="J44"/>
  <c r="O44"/>
  <c r="K44"/>
  <c r="N45"/>
  <c r="O45"/>
  <c r="P45"/>
  <c r="M46"/>
  <c r="N46"/>
  <c r="O46"/>
  <c r="P46"/>
  <c r="M47"/>
  <c r="M44" s="1"/>
  <c r="N47"/>
  <c r="O47"/>
  <c r="P47"/>
  <c r="R30"/>
  <c r="R8" s="1"/>
  <c r="F30"/>
  <c r="F8" s="1"/>
  <c r="O15"/>
  <c r="N15"/>
  <c r="M15"/>
  <c r="O12"/>
  <c r="F10"/>
  <c r="F7" s="1"/>
  <c r="J30"/>
  <c r="O30" s="1"/>
  <c r="M12"/>
  <c r="O26"/>
  <c r="H30"/>
  <c r="H8"/>
  <c r="M34"/>
  <c r="M28"/>
  <c r="P28"/>
  <c r="O11"/>
  <c r="L30"/>
  <c r="L8" s="1"/>
  <c r="R10"/>
  <c r="R9" s="1"/>
  <c r="J23"/>
  <c r="N23" s="1"/>
  <c r="P23"/>
  <c r="M25"/>
  <c r="N25"/>
  <c r="O25"/>
  <c r="M29"/>
  <c r="P29"/>
  <c r="P44"/>
  <c r="N44"/>
  <c r="N33"/>
  <c r="P33"/>
  <c r="J8"/>
  <c r="P8" s="1"/>
  <c r="M11"/>
  <c r="P11"/>
  <c r="Q10"/>
  <c r="Q9" s="1"/>
  <c r="Q7"/>
  <c r="P15"/>
  <c r="H10"/>
  <c r="H7" s="1"/>
  <c r="H6" s="1"/>
  <c r="R7"/>
  <c r="L10"/>
  <c r="L7" s="1"/>
  <c r="I9"/>
  <c r="O23"/>
  <c r="E7"/>
  <c r="J10"/>
  <c r="J9" s="1"/>
  <c r="N10"/>
  <c r="P10"/>
  <c r="E8" l="1"/>
  <c r="E6" s="1"/>
  <c r="E9"/>
  <c r="N9" s="1"/>
  <c r="N12"/>
  <c r="Q6"/>
  <c r="J7"/>
  <c r="H9"/>
  <c r="M10"/>
  <c r="M7" s="1"/>
  <c r="M6" s="1"/>
  <c r="P30"/>
  <c r="R6"/>
  <c r="L6"/>
  <c r="O10"/>
  <c r="M33"/>
  <c r="M30" s="1"/>
  <c r="M8" s="1"/>
  <c r="F6"/>
  <c r="O7"/>
  <c r="K9"/>
  <c r="K8"/>
  <c r="K6" s="1"/>
  <c r="P9"/>
  <c r="M9"/>
  <c r="G9"/>
  <c r="G7"/>
  <c r="G6" s="1"/>
  <c r="J6"/>
  <c r="L9"/>
  <c r="N30"/>
  <c r="N8"/>
  <c r="F9"/>
  <c r="O9" s="1"/>
  <c r="O8"/>
  <c r="P7" l="1"/>
  <c r="N7"/>
  <c r="P6"/>
  <c r="O6"/>
  <c r="N6"/>
</calcChain>
</file>

<file path=xl/sharedStrings.xml><?xml version="1.0" encoding="utf-8"?>
<sst xmlns="http://schemas.openxmlformats.org/spreadsheetml/2006/main" count="75" uniqueCount="63">
  <si>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</si>
  <si>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</si>
  <si>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</si>
  <si>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</si>
  <si>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</si>
  <si>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</si>
  <si>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</si>
  <si>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</si>
  <si>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</si>
  <si>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</si>
  <si>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</si>
  <si>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</si>
  <si>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</si>
  <si>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</si>
  <si>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</si>
  <si>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</si>
  <si>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</si>
  <si>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</si>
  <si>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</si>
  <si>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</si>
  <si>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</si>
  <si>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</si>
  <si>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</si>
  <si>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</si>
  <si>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</si>
  <si>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</si>
  <si>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</si>
  <si>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</si>
  <si>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</si>
  <si>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</si>
  <si>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</si>
  <si>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</si>
  <si>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</si>
  <si>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</si>
  <si>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</si>
  <si>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</si>
  <si>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</si>
  <si>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</si>
  <si>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</si>
  <si>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</si>
  <si>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</si>
  <si>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</si>
  <si>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</si>
  <si>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</si>
  <si>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</si>
  <si>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</si>
  <si>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</si>
  <si>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</si>
  <si>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</si>
  <si>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</si>
  <si>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</si>
  <si>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</si>
  <si>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</si>
  <si>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</si>
  <si>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</si>
  <si>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</si>
  <si>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</si>
  <si>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</si>
  <si>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</si>
  <si>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</si>
  <si>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</si>
  <si>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t xml:space="preserve"> </t>
    <phoneticPr fontId="2" type="noConversion"/>
  </si>
  <si>
    <r>
      <t>2016년</t>
    </r>
    <r>
      <rPr>
        <b/>
        <sz val="24"/>
        <rFont val="휴먼엑스포"/>
        <family val="1"/>
        <charset val="129"/>
      </rPr>
      <t xml:space="preserve">  11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(2016 회계)</t>
    </r>
    <phoneticPr fontId="2" type="noConversion"/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</si>
</sst>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  <numFmt numFmtId="183" formatCode="_(* #,##0_);_(* \(#,##0\);_(* &quot;-&quot;_);_(@_)"/>
  </numFmts>
  <fonts count="22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1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sz val="12"/>
      <name val="휴먼엑스포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90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2" fillId="0" borderId="0" xfId="0" applyNumberFormat="1" applyFont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0" fillId="4" borderId="1" xfId="7" applyNumberFormat="1" applyFont="1" applyFill="1" applyBorder="1" applyAlignment="1" applyProtection="1">
      <alignment horizontal="right" vertical="center"/>
    </xf>
    <xf numFmtId="176" fontId="10" fillId="4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Alignment="1" applyProtection="1">
      <alignment horizontal="right" vertical="center"/>
    </xf>
    <xf numFmtId="3" fontId="18" fillId="0" borderId="0" xfId="0" applyNumberFormat="1" applyFont="1" applyAlignment="1" applyProtection="1">
      <alignment vertical="center"/>
    </xf>
    <xf numFmtId="3" fontId="10" fillId="5" borderId="2" xfId="7" applyNumberFormat="1" applyFont="1" applyFill="1" applyBorder="1" applyAlignment="1" applyProtection="1">
      <alignment horizontal="right" vertical="center"/>
    </xf>
    <xf numFmtId="176" fontId="10" fillId="5" borderId="2" xfId="0" applyNumberFormat="1" applyFont="1" applyFill="1" applyBorder="1" applyAlignment="1" applyProtection="1">
      <alignment vertical="center"/>
    </xf>
    <xf numFmtId="3" fontId="10" fillId="4" borderId="3" xfId="7" applyNumberFormat="1" applyFont="1" applyFill="1" applyBorder="1" applyAlignment="1" applyProtection="1">
      <alignment horizontal="right" vertical="center"/>
    </xf>
    <xf numFmtId="176" fontId="10" fillId="4" borderId="3" xfId="0" applyNumberFormat="1" applyFont="1" applyFill="1" applyBorder="1" applyAlignment="1" applyProtection="1">
      <alignment vertical="center"/>
    </xf>
    <xf numFmtId="3" fontId="10" fillId="4" borderId="4" xfId="7" applyNumberFormat="1" applyFont="1" applyFill="1" applyBorder="1" applyAlignment="1" applyProtection="1">
      <alignment horizontal="right" vertical="center"/>
    </xf>
    <xf numFmtId="176" fontId="10" fillId="4" borderId="4" xfId="0" applyNumberFormat="1" applyFont="1" applyFill="1" applyBorder="1" applyAlignment="1" applyProtection="1">
      <alignment vertical="center"/>
    </xf>
    <xf numFmtId="3" fontId="10" fillId="3" borderId="5" xfId="7" applyNumberFormat="1" applyFont="1" applyFill="1" applyBorder="1" applyAlignment="1" applyProtection="1">
      <alignment horizontal="right" vertical="center"/>
      <protection locked="0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6" borderId="3" xfId="7" applyNumberFormat="1" applyFont="1" applyFill="1" applyBorder="1" applyAlignment="1" applyProtection="1">
      <alignment horizontal="right" vertical="center"/>
    </xf>
    <xf numFmtId="176" fontId="10" fillId="6" borderId="3" xfId="0" applyNumberFormat="1" applyFont="1" applyFill="1" applyBorder="1" applyAlignment="1" applyProtection="1">
      <alignment vertical="center"/>
    </xf>
    <xf numFmtId="3" fontId="9" fillId="0" borderId="0" xfId="0" applyNumberFormat="1" applyFont="1" applyBorder="1" applyProtection="1"/>
    <xf numFmtId="3" fontId="9" fillId="0" borderId="0" xfId="0" applyNumberFormat="1" applyFont="1" applyFill="1" applyBorder="1" applyProtection="1"/>
    <xf numFmtId="3" fontId="3" fillId="0" borderId="0" xfId="0" applyNumberFormat="1" applyFont="1" applyBorder="1" applyProtection="1"/>
    <xf numFmtId="3" fontId="12" fillId="8" borderId="4" xfId="0" applyNumberFormat="1" applyFont="1" applyFill="1" applyBorder="1" applyAlignment="1" applyProtection="1">
      <alignment horizontal="center" vertical="center"/>
    </xf>
    <xf numFmtId="3" fontId="12" fillId="8" borderId="4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3" fontId="10" fillId="3" borderId="1" xfId="8" applyNumberFormat="1" applyFont="1" applyFill="1" applyBorder="1" applyAlignment="1" applyProtection="1">
      <alignment horizontal="right" vertical="center"/>
      <protection locked="0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</xf>
    <xf numFmtId="3" fontId="10" fillId="0" borderId="5" xfId="8" applyNumberFormat="1" applyFont="1" applyFill="1" applyBorder="1" applyAlignment="1" applyProtection="1">
      <alignment horizontal="right" vertical="center"/>
      <protection locked="0"/>
    </xf>
    <xf numFmtId="3" fontId="10" fillId="0" borderId="5" xfId="8" applyNumberFormat="1" applyFont="1" applyFill="1" applyBorder="1" applyAlignment="1" applyProtection="1">
      <alignment horizontal="right" vertical="center"/>
    </xf>
    <xf numFmtId="3" fontId="10" fillId="6" borderId="3" xfId="8" applyNumberFormat="1" applyFont="1" applyFill="1" applyBorder="1" applyAlignment="1" applyProtection="1">
      <alignment horizontal="right" vertical="center"/>
    </xf>
    <xf numFmtId="3" fontId="12" fillId="8" borderId="8" xfId="0" applyNumberFormat="1" applyFont="1" applyFill="1" applyBorder="1" applyAlignment="1" applyProtection="1">
      <alignment horizontal="center" vertical="center"/>
    </xf>
    <xf numFmtId="3" fontId="12" fillId="8" borderId="9" xfId="0" applyNumberFormat="1" applyFont="1" applyFill="1" applyBorder="1" applyAlignment="1" applyProtection="1">
      <alignment horizontal="center" vertical="center"/>
    </xf>
    <xf numFmtId="3" fontId="12" fillId="8" borderId="1" xfId="0" applyNumberFormat="1" applyFont="1" applyFill="1" applyBorder="1" applyAlignment="1" applyProtection="1">
      <alignment horizontal="center" vertical="center"/>
    </xf>
    <xf numFmtId="3" fontId="12" fillId="8" borderId="4" xfId="0" applyNumberFormat="1" applyFont="1" applyFill="1" applyBorder="1" applyAlignment="1" applyProtection="1">
      <alignment horizontal="center" vertical="center"/>
    </xf>
    <xf numFmtId="3" fontId="19" fillId="6" borderId="10" xfId="0" applyNumberFormat="1" applyFont="1" applyFill="1" applyBorder="1" applyAlignment="1" applyProtection="1">
      <alignment horizontal="center" vertical="center" wrapText="1"/>
    </xf>
    <xf numFmtId="3" fontId="19" fillId="6" borderId="11" xfId="0" applyNumberFormat="1" applyFont="1" applyFill="1" applyBorder="1" applyAlignment="1" applyProtection="1">
      <alignment horizontal="center" vertical="center" wrapText="1"/>
    </xf>
    <xf numFmtId="3" fontId="19" fillId="6" borderId="2" xfId="0" applyNumberFormat="1" applyFont="1" applyFill="1" applyBorder="1" applyAlignment="1" applyProtection="1">
      <alignment horizontal="center" vertical="center" wrapText="1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 wrapText="1"/>
    </xf>
    <xf numFmtId="3" fontId="19" fillId="5" borderId="12" xfId="0" applyNumberFormat="1" applyFont="1" applyFill="1" applyBorder="1" applyAlignment="1" applyProtection="1">
      <alignment horizontal="center" vertical="center" wrapText="1"/>
    </xf>
    <xf numFmtId="3" fontId="19" fillId="5" borderId="11" xfId="0" applyNumberFormat="1" applyFont="1" applyFill="1" applyBorder="1" applyAlignment="1" applyProtection="1">
      <alignment horizontal="center" vertical="center" wrapText="1"/>
    </xf>
    <xf numFmtId="3" fontId="12" fillId="2" borderId="13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2" borderId="14" xfId="0" applyNumberFormat="1" applyFont="1" applyFill="1" applyBorder="1" applyAlignment="1" applyProtection="1">
      <alignment horizontal="center" vertical="center"/>
    </xf>
    <xf numFmtId="3" fontId="12" fillId="5" borderId="15" xfId="0" applyNumberFormat="1" applyFont="1" applyFill="1" applyBorder="1" applyAlignment="1" applyProtection="1">
      <alignment horizontal="center" vertical="center"/>
    </xf>
    <xf numFmtId="3" fontId="12" fillId="5" borderId="16" xfId="0" applyNumberFormat="1" applyFont="1" applyFill="1" applyBorder="1" applyAlignment="1" applyProtection="1">
      <alignment horizontal="center" vertical="center"/>
    </xf>
    <xf numFmtId="3" fontId="12" fillId="4" borderId="17" xfId="0" applyNumberFormat="1" applyFont="1" applyFill="1" applyBorder="1" applyAlignment="1" applyProtection="1">
      <alignment horizontal="center" vertical="center" wrapText="1"/>
    </xf>
    <xf numFmtId="3" fontId="12" fillId="4" borderId="1" xfId="0" applyNumberFormat="1" applyFont="1" applyFill="1" applyBorder="1" applyAlignment="1" applyProtection="1">
      <alignment horizontal="center" vertical="center"/>
    </xf>
    <xf numFmtId="3" fontId="12" fillId="4" borderId="4" xfId="0" applyNumberFormat="1" applyFont="1" applyFill="1" applyBorder="1" applyAlignment="1" applyProtection="1">
      <alignment horizontal="center" vertical="center"/>
    </xf>
    <xf numFmtId="3" fontId="12" fillId="8" borderId="7" xfId="0" applyNumberFormat="1" applyFont="1" applyFill="1" applyBorder="1" applyAlignment="1" applyProtection="1">
      <alignment horizontal="center" vertical="center"/>
    </xf>
    <xf numFmtId="3" fontId="12" fillId="8" borderId="18" xfId="0" applyNumberFormat="1" applyFont="1" applyFill="1" applyBorder="1" applyAlignment="1" applyProtection="1">
      <alignment horizontal="center" vertical="center"/>
    </xf>
    <xf numFmtId="3" fontId="12" fillId="8" borderId="19" xfId="0" applyNumberFormat="1" applyFont="1" applyFill="1" applyBorder="1" applyAlignment="1" applyProtection="1">
      <alignment horizontal="center" vertical="center"/>
    </xf>
    <xf numFmtId="3" fontId="12" fillId="8" borderId="20" xfId="0" applyNumberFormat="1" applyFont="1" applyFill="1" applyBorder="1" applyAlignment="1" applyProtection="1">
      <alignment horizontal="center" vertical="center"/>
    </xf>
    <xf numFmtId="3" fontId="12" fillId="4" borderId="15" xfId="0" applyNumberFormat="1" applyFont="1" applyFill="1" applyBorder="1" applyAlignment="1" applyProtection="1">
      <alignment horizontal="center" vertical="center"/>
    </xf>
    <xf numFmtId="3" fontId="12" fillId="4" borderId="16" xfId="0" applyNumberFormat="1" applyFont="1" applyFill="1" applyBorder="1" applyAlignment="1" applyProtection="1">
      <alignment horizontal="center" vertical="center"/>
    </xf>
    <xf numFmtId="3" fontId="12" fillId="4" borderId="14" xfId="0" applyNumberFormat="1" applyFont="1" applyFill="1" applyBorder="1" applyAlignment="1" applyProtection="1">
      <alignment horizontal="center" vertical="center"/>
    </xf>
    <xf numFmtId="3" fontId="12" fillId="4" borderId="13" xfId="0" applyNumberFormat="1" applyFont="1" applyFill="1" applyBorder="1" applyAlignment="1" applyProtection="1">
      <alignment horizontal="center" vertical="center"/>
    </xf>
    <xf numFmtId="3" fontId="12" fillId="4" borderId="6" xfId="0" applyNumberFormat="1" applyFont="1" applyFill="1" applyBorder="1" applyAlignment="1" applyProtection="1">
      <alignment horizontal="center" vertical="center"/>
    </xf>
    <xf numFmtId="3" fontId="12" fillId="4" borderId="21" xfId="0" applyNumberFormat="1" applyFont="1" applyFill="1" applyBorder="1" applyAlignment="1" applyProtection="1">
      <alignment horizontal="center" vertical="center"/>
    </xf>
    <xf numFmtId="3" fontId="12" fillId="4" borderId="22" xfId="0" applyNumberFormat="1" applyFont="1" applyFill="1" applyBorder="1" applyAlignment="1" applyProtection="1">
      <alignment horizontal="center" vertical="center"/>
    </xf>
    <xf numFmtId="3" fontId="12" fillId="4" borderId="23" xfId="0" applyNumberFormat="1" applyFont="1" applyFill="1" applyBorder="1" applyAlignment="1" applyProtection="1">
      <alignment horizontal="center" vertical="center"/>
    </xf>
    <xf numFmtId="3" fontId="20" fillId="2" borderId="14" xfId="0" applyNumberFormat="1" applyFont="1" applyFill="1" applyBorder="1" applyAlignment="1" applyProtection="1">
      <alignment horizontal="center" vertical="center"/>
    </xf>
    <xf numFmtId="3" fontId="20" fillId="2" borderId="6" xfId="0" applyNumberFormat="1" applyFont="1" applyFill="1" applyBorder="1" applyAlignment="1" applyProtection="1">
      <alignment horizontal="center" vertical="center"/>
    </xf>
    <xf numFmtId="3" fontId="20" fillId="2" borderId="8" xfId="0" applyNumberFormat="1" applyFont="1" applyFill="1" applyBorder="1" applyAlignment="1" applyProtection="1">
      <alignment horizontal="center" vertical="center"/>
    </xf>
    <xf numFmtId="3" fontId="20" fillId="2" borderId="9" xfId="0" applyNumberFormat="1" applyFont="1" applyFill="1" applyBorder="1" applyAlignment="1" applyProtection="1">
      <alignment horizontal="center" vertical="center"/>
    </xf>
    <xf numFmtId="3" fontId="12" fillId="6" borderId="15" xfId="0" applyNumberFormat="1" applyFont="1" applyFill="1" applyBorder="1" applyAlignment="1" applyProtection="1">
      <alignment horizontal="center" vertical="center"/>
    </xf>
    <xf numFmtId="3" fontId="12" fillId="6" borderId="16" xfId="0" applyNumberFormat="1" applyFont="1" applyFill="1" applyBorder="1" applyAlignment="1" applyProtection="1">
      <alignment horizontal="center" vertical="center"/>
    </xf>
    <xf numFmtId="3" fontId="14" fillId="7" borderId="0" xfId="0" applyNumberFormat="1" applyFont="1" applyFill="1" applyAlignment="1" applyProtection="1">
      <alignment horizontal="center" vertical="center"/>
      <protection locked="0"/>
    </xf>
    <xf numFmtId="3" fontId="12" fillId="2" borderId="11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  <xf numFmtId="3" fontId="10" fillId="9" borderId="0" xfId="0" applyNumberFormat="1" applyFont="1" applyFill="1" applyAlignment="1" applyProtection="1">
      <alignment horizontal="left" vertical="center"/>
    </xf>
  </cellXfs>
  <cellStyles count="16">
    <cellStyle name="뷭?_BOOKSHIP" xfId="6"/>
    <cellStyle name="쉼표 [0]" xfId="7" builtinId="6"/>
    <cellStyle name="쉼표 [0] 2" xfId="8"/>
    <cellStyle name="쉼표 [0] 2 2" xfId="9"/>
    <cellStyle name="쉼표 [0] 3" xfId="10"/>
    <cellStyle name="쉼표 [0] 3 2" xfId="11"/>
    <cellStyle name="쉼표 [0] 3 3" xfId="12"/>
    <cellStyle name="쉼표 [0] 4" xfId="13"/>
    <cellStyle name="콤마 [0]_1202" xfId="14"/>
    <cellStyle name="콤마_1202" xfId="15"/>
    <cellStyle name="표준" xfId="0" builtinId="0"/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T67"/>
  <sheetViews>
    <sheetView tabSelected="1" zoomScale="70" zoomScaleNormal="70" workbookViewId="0">
      <pane xSplit="4" ySplit="5" topLeftCell="E6" activePane="bottomRight" state="frozen"/>
      <selection pane="topRight" activeCell="E1" sqref="E1"/>
      <selection pane="bottomLeft" activeCell="A9" sqref="A9"/>
      <selection pane="bottomRight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6384" width="8.88671875" style="2"/>
  </cols>
  <sheetData>
    <row r="1" spans="1:18" s="10" customFormat="1" ht="16.5" customHeight="1">
      <c r="A1" s="19"/>
      <c r="G1" s="86" t="s">
        <v>62</v>
      </c>
      <c r="H1" s="86"/>
      <c r="I1" s="86"/>
      <c r="J1" s="86"/>
      <c r="K1" s="86"/>
      <c r="L1" s="86"/>
      <c r="M1" s="86"/>
      <c r="N1" s="86"/>
      <c r="O1" s="11"/>
      <c r="P1" s="11"/>
      <c r="Q1" s="11"/>
    </row>
    <row r="2" spans="1:18" s="10" customFormat="1" ht="14.25" customHeight="1">
      <c r="E2" s="12"/>
      <c r="G2" s="86"/>
      <c r="H2" s="86"/>
      <c r="I2" s="86"/>
      <c r="J2" s="86"/>
      <c r="K2" s="86"/>
      <c r="L2" s="86"/>
      <c r="M2" s="86"/>
      <c r="N2" s="86"/>
      <c r="O2" s="13"/>
      <c r="P2" s="89"/>
      <c r="Q2" s="11"/>
    </row>
    <row r="3" spans="1:18" ht="15.75" customHeight="1">
      <c r="N3" s="1"/>
      <c r="O3" s="1"/>
      <c r="P3" s="3"/>
      <c r="R3" s="18" t="s">
        <v>40</v>
      </c>
    </row>
    <row r="4" spans="1:18" s="4" customFormat="1" ht="27.75" customHeight="1">
      <c r="A4" s="49" t="s">
        <v>41</v>
      </c>
      <c r="B4" s="68"/>
      <c r="C4" s="68"/>
      <c r="D4" s="50"/>
      <c r="E4" s="51" t="s">
        <v>42</v>
      </c>
      <c r="F4" s="51"/>
      <c r="G4" s="49" t="s">
        <v>43</v>
      </c>
      <c r="H4" s="50"/>
      <c r="I4" s="49" t="s">
        <v>44</v>
      </c>
      <c r="J4" s="50"/>
      <c r="K4" s="49" t="s">
        <v>45</v>
      </c>
      <c r="L4" s="50"/>
      <c r="M4" s="51" t="s">
        <v>46</v>
      </c>
      <c r="N4" s="51" t="s">
        <v>47</v>
      </c>
      <c r="O4" s="51"/>
      <c r="P4" s="51"/>
      <c r="Q4" s="49" t="s">
        <v>48</v>
      </c>
      <c r="R4" s="50"/>
    </row>
    <row r="5" spans="1:18" s="4" customFormat="1" ht="36" customHeight="1" thickBot="1">
      <c r="A5" s="69"/>
      <c r="B5" s="70"/>
      <c r="C5" s="70"/>
      <c r="D5" s="71"/>
      <c r="E5" s="35" t="s">
        <v>49</v>
      </c>
      <c r="F5" s="35" t="s">
        <v>50</v>
      </c>
      <c r="G5" s="35" t="s">
        <v>51</v>
      </c>
      <c r="H5" s="35" t="s">
        <v>52</v>
      </c>
      <c r="I5" s="35" t="s">
        <v>51</v>
      </c>
      <c r="J5" s="35" t="s">
        <v>52</v>
      </c>
      <c r="K5" s="35" t="s">
        <v>51</v>
      </c>
      <c r="L5" s="35" t="s">
        <v>52</v>
      </c>
      <c r="M5" s="52"/>
      <c r="N5" s="36" t="s">
        <v>53</v>
      </c>
      <c r="O5" s="36" t="s">
        <v>54</v>
      </c>
      <c r="P5" s="35" t="s">
        <v>55</v>
      </c>
      <c r="Q5" s="35" t="s">
        <v>51</v>
      </c>
      <c r="R5" s="35" t="s">
        <v>52</v>
      </c>
    </row>
    <row r="6" spans="1:18" s="4" customFormat="1" ht="21.75" customHeight="1">
      <c r="A6" s="65" t="s">
        <v>56</v>
      </c>
      <c r="B6" s="72" t="s">
        <v>57</v>
      </c>
      <c r="C6" s="72"/>
      <c r="D6" s="73"/>
      <c r="E6" s="22">
        <f t="shared" ref="E6:M6" si="0">SUM(E7:E8)</f>
        <v>244230000</v>
      </c>
      <c r="F6" s="22">
        <f t="shared" si="0"/>
        <v>279079000</v>
      </c>
      <c r="G6" s="22">
        <f>SUM(G7:G8)</f>
        <v>14708493</v>
      </c>
      <c r="H6" s="22">
        <f t="shared" si="0"/>
        <v>378712257</v>
      </c>
      <c r="I6" s="22">
        <f t="shared" si="0"/>
        <v>15458982</v>
      </c>
      <c r="J6" s="22">
        <f>SUM(J7:J8)</f>
        <v>367480712</v>
      </c>
      <c r="K6" s="22">
        <f t="shared" si="0"/>
        <v>159398</v>
      </c>
      <c r="L6" s="22">
        <f t="shared" si="0"/>
        <v>1737769</v>
      </c>
      <c r="M6" s="22">
        <f t="shared" si="0"/>
        <v>9493776</v>
      </c>
      <c r="N6" s="23">
        <f t="shared" ref="N6:N47" si="1">+J6/E6*100</f>
        <v>150.46501740162961</v>
      </c>
      <c r="O6" s="23">
        <f t="shared" ref="O6:O47" si="2">+J6/F6*100</f>
        <v>131.67623217798544</v>
      </c>
      <c r="P6" s="23">
        <f t="shared" ref="P6:P47" si="3">+J6/H6*100</f>
        <v>97.034280039159128</v>
      </c>
      <c r="Q6" s="22">
        <f>SUM(Q7:Q8)</f>
        <v>152687</v>
      </c>
      <c r="R6" s="22">
        <f>SUM(R7:R8)</f>
        <v>6480130</v>
      </c>
    </row>
    <row r="7" spans="1:18" s="4" customFormat="1" ht="21.75" customHeight="1">
      <c r="A7" s="66"/>
      <c r="B7" s="74" t="s">
        <v>27</v>
      </c>
      <c r="C7" s="75"/>
      <c r="D7" s="76"/>
      <c r="E7" s="14">
        <f t="shared" ref="E7:M7" si="4">E10+E45+E46</f>
        <v>79180000</v>
      </c>
      <c r="F7" s="14">
        <f t="shared" si="4"/>
        <v>79180000</v>
      </c>
      <c r="G7" s="14">
        <f t="shared" si="4"/>
        <v>7984971</v>
      </c>
      <c r="H7" s="14">
        <f t="shared" si="4"/>
        <v>132912367</v>
      </c>
      <c r="I7" s="14">
        <f t="shared" si="4"/>
        <v>8173391</v>
      </c>
      <c r="J7" s="14">
        <f t="shared" si="4"/>
        <v>130433305</v>
      </c>
      <c r="K7" s="14">
        <f t="shared" si="4"/>
        <v>0</v>
      </c>
      <c r="L7" s="14">
        <f t="shared" si="4"/>
        <v>235453</v>
      </c>
      <c r="M7" s="14">
        <f t="shared" si="4"/>
        <v>2243609</v>
      </c>
      <c r="N7" s="15">
        <f t="shared" si="1"/>
        <v>164.73011492801214</v>
      </c>
      <c r="O7" s="15">
        <f t="shared" si="2"/>
        <v>164.73011492801214</v>
      </c>
      <c r="P7" s="15">
        <f t="shared" si="3"/>
        <v>98.134814648211034</v>
      </c>
      <c r="Q7" s="14">
        <f>Q10+Q45+Q46</f>
        <v>39725</v>
      </c>
      <c r="R7" s="14">
        <f>R10+R45+R46</f>
        <v>1911396</v>
      </c>
    </row>
    <row r="8" spans="1:18" s="4" customFormat="1" ht="21.75" customHeight="1" thickBot="1">
      <c r="A8" s="67"/>
      <c r="B8" s="77" t="s">
        <v>17</v>
      </c>
      <c r="C8" s="78"/>
      <c r="D8" s="79"/>
      <c r="E8" s="24">
        <f>E30+E47</f>
        <v>165050000</v>
      </c>
      <c r="F8" s="24">
        <f t="shared" ref="F8:M8" si="5">F30+F47</f>
        <v>199899000</v>
      </c>
      <c r="G8" s="24">
        <f t="shared" si="5"/>
        <v>6723522</v>
      </c>
      <c r="H8" s="24">
        <f t="shared" si="5"/>
        <v>245799890</v>
      </c>
      <c r="I8" s="24">
        <f t="shared" si="5"/>
        <v>7285591</v>
      </c>
      <c r="J8" s="24">
        <f t="shared" si="5"/>
        <v>237047407</v>
      </c>
      <c r="K8" s="24">
        <f t="shared" si="5"/>
        <v>159398</v>
      </c>
      <c r="L8" s="24">
        <f t="shared" si="5"/>
        <v>1502316</v>
      </c>
      <c r="M8" s="24">
        <f t="shared" si="5"/>
        <v>7250167</v>
      </c>
      <c r="N8" s="25">
        <f t="shared" si="1"/>
        <v>143.62157346258709</v>
      </c>
      <c r="O8" s="25">
        <f t="shared" si="2"/>
        <v>118.58358821204709</v>
      </c>
      <c r="P8" s="25">
        <f t="shared" si="3"/>
        <v>96.439183516314841</v>
      </c>
      <c r="Q8" s="24">
        <f>Q30+Q47</f>
        <v>112962</v>
      </c>
      <c r="R8" s="24">
        <f>R30+R47</f>
        <v>4568734</v>
      </c>
    </row>
    <row r="9" spans="1:18" s="4" customFormat="1" ht="21.75" customHeight="1">
      <c r="A9" s="58" t="s">
        <v>18</v>
      </c>
      <c r="B9" s="63" t="s">
        <v>15</v>
      </c>
      <c r="C9" s="63"/>
      <c r="D9" s="64"/>
      <c r="E9" s="20">
        <f t="shared" ref="E9:M9" si="6">SUM(E10,E30)</f>
        <v>242980000</v>
      </c>
      <c r="F9" s="20">
        <f t="shared" si="6"/>
        <v>277729000</v>
      </c>
      <c r="G9" s="20">
        <f t="shared" si="6"/>
        <v>14759073</v>
      </c>
      <c r="H9" s="20">
        <f t="shared" si="6"/>
        <v>371200441</v>
      </c>
      <c r="I9" s="20">
        <f t="shared" si="6"/>
        <v>15433433</v>
      </c>
      <c r="J9" s="20">
        <f t="shared" si="6"/>
        <v>367207803</v>
      </c>
      <c r="K9" s="20">
        <f t="shared" si="6"/>
        <v>132540</v>
      </c>
      <c r="L9" s="20">
        <f t="shared" si="6"/>
        <v>133502</v>
      </c>
      <c r="M9" s="20">
        <f t="shared" si="6"/>
        <v>3859136</v>
      </c>
      <c r="N9" s="21">
        <f t="shared" si="1"/>
        <v>151.1267606387357</v>
      </c>
      <c r="O9" s="21">
        <f t="shared" si="2"/>
        <v>132.2180265654649</v>
      </c>
      <c r="P9" s="21">
        <f t="shared" si="3"/>
        <v>98.924398368373701</v>
      </c>
      <c r="Q9" s="20">
        <f>SUM(Q10,Q30)</f>
        <v>81884</v>
      </c>
      <c r="R9" s="20">
        <f>SUM(R10,R30)</f>
        <v>2755787</v>
      </c>
    </row>
    <row r="10" spans="1:18" s="4" customFormat="1" ht="21.75" customHeight="1">
      <c r="A10" s="59"/>
      <c r="B10" s="56" t="s">
        <v>19</v>
      </c>
      <c r="C10" s="60" t="s">
        <v>7</v>
      </c>
      <c r="D10" s="61"/>
      <c r="E10" s="6">
        <f t="shared" ref="E10:M10" si="7">SUM(E11,E12,E15,E18:E22,E23)</f>
        <v>78430000</v>
      </c>
      <c r="F10" s="6">
        <f t="shared" si="7"/>
        <v>78430000</v>
      </c>
      <c r="G10" s="6">
        <f t="shared" si="7"/>
        <v>8000278</v>
      </c>
      <c r="H10" s="6">
        <f t="shared" si="7"/>
        <v>131676697</v>
      </c>
      <c r="I10" s="6">
        <f t="shared" si="7"/>
        <v>8162228</v>
      </c>
      <c r="J10" s="6">
        <f t="shared" si="7"/>
        <v>131001964</v>
      </c>
      <c r="K10" s="6">
        <f t="shared" si="7"/>
        <v>0</v>
      </c>
      <c r="L10" s="6">
        <f t="shared" si="7"/>
        <v>165</v>
      </c>
      <c r="M10" s="6">
        <f t="shared" si="7"/>
        <v>674568</v>
      </c>
      <c r="N10" s="7">
        <f t="shared" si="1"/>
        <v>167.03042713247481</v>
      </c>
      <c r="O10" s="7">
        <f t="shared" si="2"/>
        <v>167.03042713247481</v>
      </c>
      <c r="P10" s="7">
        <f t="shared" si="3"/>
        <v>99.487583592714202</v>
      </c>
      <c r="Q10" s="6">
        <f>SUM(Q11,Q12,Q15,Q18:Q22,Q23)</f>
        <v>16697</v>
      </c>
      <c r="R10" s="6">
        <f>SUM(R11,R12,R15,R18:R22,R23)</f>
        <v>486386</v>
      </c>
    </row>
    <row r="11" spans="1:18" s="4" customFormat="1" ht="21.75" customHeight="1">
      <c r="A11" s="59"/>
      <c r="B11" s="57"/>
      <c r="C11" s="62" t="s">
        <v>20</v>
      </c>
      <c r="D11" s="61"/>
      <c r="E11" s="9">
        <v>41200000</v>
      </c>
      <c r="F11" s="9">
        <v>41200000</v>
      </c>
      <c r="G11" s="9">
        <v>6082965</v>
      </c>
      <c r="H11" s="17">
        <f>89018574+1132</f>
        <v>89019706</v>
      </c>
      <c r="I11" s="9">
        <v>6143353</v>
      </c>
      <c r="J11" s="17">
        <f>88796595+1131</f>
        <v>88797726</v>
      </c>
      <c r="K11" s="9"/>
      <c r="L11" s="17"/>
      <c r="M11" s="6">
        <f>H11-J11-L11</f>
        <v>221980</v>
      </c>
      <c r="N11" s="7">
        <f t="shared" si="1"/>
        <v>215.52846116504853</v>
      </c>
      <c r="O11" s="7">
        <f t="shared" si="2"/>
        <v>215.52846116504853</v>
      </c>
      <c r="P11" s="7">
        <f t="shared" si="3"/>
        <v>99.750639482004132</v>
      </c>
      <c r="Q11" s="43">
        <v>13200</v>
      </c>
      <c r="R11" s="42">
        <v>373812</v>
      </c>
    </row>
    <row r="12" spans="1:18" s="4" customFormat="1" ht="21.75" customHeight="1">
      <c r="A12" s="59"/>
      <c r="B12" s="57"/>
      <c r="C12" s="56" t="s">
        <v>58</v>
      </c>
      <c r="D12" s="37" t="s">
        <v>26</v>
      </c>
      <c r="E12" s="16">
        <f t="shared" ref="E12:M12" si="8">SUM(E13:E14)</f>
        <v>6500000</v>
      </c>
      <c r="F12" s="16">
        <f t="shared" si="8"/>
        <v>6500000</v>
      </c>
      <c r="G12" s="16">
        <f t="shared" si="8"/>
        <v>487893</v>
      </c>
      <c r="H12" s="16">
        <f t="shared" si="8"/>
        <v>7016664</v>
      </c>
      <c r="I12" s="16">
        <f t="shared" si="8"/>
        <v>488721</v>
      </c>
      <c r="J12" s="16">
        <f t="shared" si="8"/>
        <v>6971307</v>
      </c>
      <c r="K12" s="16">
        <f t="shared" si="8"/>
        <v>0</v>
      </c>
      <c r="L12" s="16">
        <f t="shared" si="8"/>
        <v>36</v>
      </c>
      <c r="M12" s="16">
        <f t="shared" si="8"/>
        <v>45321</v>
      </c>
      <c r="N12" s="7">
        <f t="shared" si="1"/>
        <v>107.25087692307693</v>
      </c>
      <c r="O12" s="7">
        <f t="shared" si="2"/>
        <v>107.25087692307693</v>
      </c>
      <c r="P12" s="7" t="s">
        <v>61</v>
      </c>
      <c r="Q12" s="44">
        <f>SUM(Q13:Q14)</f>
        <v>445</v>
      </c>
      <c r="R12" s="44">
        <f>SUM(R13:R14)</f>
        <v>20476</v>
      </c>
    </row>
    <row r="13" spans="1:18" s="4" customFormat="1" ht="21.75" customHeight="1">
      <c r="A13" s="59"/>
      <c r="B13" s="57"/>
      <c r="C13" s="87"/>
      <c r="D13" s="38" t="s">
        <v>28</v>
      </c>
      <c r="E13" s="8">
        <v>5550000</v>
      </c>
      <c r="F13" s="8">
        <v>5550000</v>
      </c>
      <c r="G13" s="9">
        <v>467237</v>
      </c>
      <c r="H13" s="17">
        <v>5945956</v>
      </c>
      <c r="I13" s="9">
        <v>466618</v>
      </c>
      <c r="J13" s="17">
        <v>5917909</v>
      </c>
      <c r="K13" s="9"/>
      <c r="L13" s="17"/>
      <c r="M13" s="6">
        <f>H13-J13-L13</f>
        <v>28047</v>
      </c>
      <c r="N13" s="7">
        <f t="shared" si="1"/>
        <v>106.62899099099099</v>
      </c>
      <c r="O13" s="7">
        <f t="shared" si="2"/>
        <v>106.62899099099099</v>
      </c>
      <c r="P13" s="7">
        <f t="shared" si="3"/>
        <v>99.528301252145155</v>
      </c>
      <c r="Q13" s="43">
        <v>352</v>
      </c>
      <c r="R13" s="42">
        <v>19766</v>
      </c>
    </row>
    <row r="14" spans="1:18" s="4" customFormat="1" ht="21.75" customHeight="1">
      <c r="A14" s="59"/>
      <c r="B14" s="57"/>
      <c r="C14" s="88"/>
      <c r="D14" s="38" t="s">
        <v>29</v>
      </c>
      <c r="E14" s="8">
        <v>950000</v>
      </c>
      <c r="F14" s="8">
        <v>950000</v>
      </c>
      <c r="G14" s="9">
        <v>20656</v>
      </c>
      <c r="H14" s="17">
        <v>1070708</v>
      </c>
      <c r="I14" s="9">
        <v>22103</v>
      </c>
      <c r="J14" s="17">
        <v>1053398</v>
      </c>
      <c r="K14" s="9">
        <v>0</v>
      </c>
      <c r="L14" s="17">
        <v>36</v>
      </c>
      <c r="M14" s="6">
        <f>H14-J14-L14</f>
        <v>17274</v>
      </c>
      <c r="N14" s="7">
        <f t="shared" si="1"/>
        <v>110.884</v>
      </c>
      <c r="O14" s="7">
        <f t="shared" si="2"/>
        <v>110.884</v>
      </c>
      <c r="P14" s="7">
        <f t="shared" si="3"/>
        <v>98.383312723917257</v>
      </c>
      <c r="Q14" s="43">
        <v>93</v>
      </c>
      <c r="R14" s="42">
        <v>710</v>
      </c>
    </row>
    <row r="15" spans="1:18" s="4" customFormat="1" ht="21.75" customHeight="1">
      <c r="A15" s="59"/>
      <c r="B15" s="57"/>
      <c r="C15" s="56" t="s">
        <v>59</v>
      </c>
      <c r="D15" s="37" t="s">
        <v>26</v>
      </c>
      <c r="E15" s="16">
        <f t="shared" ref="E15:M15" si="9">SUM(E16:E17)</f>
        <v>9200000</v>
      </c>
      <c r="F15" s="16">
        <f t="shared" si="9"/>
        <v>9200000</v>
      </c>
      <c r="G15" s="16">
        <f t="shared" si="9"/>
        <v>259333</v>
      </c>
      <c r="H15" s="16">
        <f t="shared" si="9"/>
        <v>11705146</v>
      </c>
      <c r="I15" s="16">
        <f t="shared" si="9"/>
        <v>277871</v>
      </c>
      <c r="J15" s="16">
        <f t="shared" si="9"/>
        <v>11602629</v>
      </c>
      <c r="K15" s="16">
        <f t="shared" si="9"/>
        <v>0</v>
      </c>
      <c r="L15" s="16">
        <f t="shared" si="9"/>
        <v>0</v>
      </c>
      <c r="M15" s="16">
        <f t="shared" si="9"/>
        <v>102517</v>
      </c>
      <c r="N15" s="7">
        <f t="shared" si="1"/>
        <v>126.11553260869566</v>
      </c>
      <c r="O15" s="7">
        <f t="shared" si="2"/>
        <v>126.11553260869566</v>
      </c>
      <c r="P15" s="7">
        <f t="shared" si="3"/>
        <v>99.124171539594641</v>
      </c>
      <c r="Q15" s="44">
        <f>SUM(Q16:Q17)</f>
        <v>51</v>
      </c>
      <c r="R15" s="44">
        <f>SUM(R16:R17)</f>
        <v>11245</v>
      </c>
    </row>
    <row r="16" spans="1:18" s="4" customFormat="1" ht="21.75" customHeight="1">
      <c r="A16" s="59"/>
      <c r="B16" s="57"/>
      <c r="C16" s="87"/>
      <c r="D16" s="39" t="s">
        <v>30</v>
      </c>
      <c r="E16" s="8">
        <v>2035000</v>
      </c>
      <c r="F16" s="8">
        <v>2035000</v>
      </c>
      <c r="G16" s="17">
        <v>258496</v>
      </c>
      <c r="H16" s="17">
        <v>2560016</v>
      </c>
      <c r="I16" s="17">
        <v>259991</v>
      </c>
      <c r="J16" s="17">
        <v>2559192</v>
      </c>
      <c r="K16" s="17"/>
      <c r="L16" s="17"/>
      <c r="M16" s="6">
        <f t="shared" ref="M16:M22" si="10">H16-J16-L16</f>
        <v>824</v>
      </c>
      <c r="N16" s="7">
        <f t="shared" si="1"/>
        <v>125.75882063882065</v>
      </c>
      <c r="O16" s="7">
        <f t="shared" si="2"/>
        <v>125.75882063882065</v>
      </c>
      <c r="P16" s="7">
        <f t="shared" si="3"/>
        <v>99.967812701170615</v>
      </c>
      <c r="Q16" s="43">
        <v>51</v>
      </c>
      <c r="R16" s="42">
        <v>51</v>
      </c>
    </row>
    <row r="17" spans="1:18" s="4" customFormat="1" ht="21.75" customHeight="1">
      <c r="A17" s="59"/>
      <c r="B17" s="57"/>
      <c r="C17" s="88"/>
      <c r="D17" s="39" t="s">
        <v>31</v>
      </c>
      <c r="E17" s="8">
        <v>7165000</v>
      </c>
      <c r="F17" s="8">
        <v>7165000</v>
      </c>
      <c r="G17" s="17">
        <v>837</v>
      </c>
      <c r="H17" s="17">
        <v>9145130</v>
      </c>
      <c r="I17" s="17">
        <v>17880</v>
      </c>
      <c r="J17" s="17">
        <v>9043437</v>
      </c>
      <c r="K17" s="17"/>
      <c r="L17" s="17"/>
      <c r="M17" s="6">
        <f t="shared" si="10"/>
        <v>101693</v>
      </c>
      <c r="N17" s="7">
        <f t="shared" si="1"/>
        <v>126.21684577808794</v>
      </c>
      <c r="O17" s="7">
        <f t="shared" si="2"/>
        <v>126.21684577808794</v>
      </c>
      <c r="P17" s="7">
        <f t="shared" si="3"/>
        <v>98.888009246451389</v>
      </c>
      <c r="Q17" s="43">
        <v>0</v>
      </c>
      <c r="R17" s="42">
        <v>11194</v>
      </c>
    </row>
    <row r="18" spans="1:18" s="4" customFormat="1" ht="21.75" customHeight="1">
      <c r="A18" s="59"/>
      <c r="B18" s="57"/>
      <c r="C18" s="62" t="s">
        <v>32</v>
      </c>
      <c r="D18" s="61"/>
      <c r="E18" s="8"/>
      <c r="F18" s="8"/>
      <c r="G18" s="17"/>
      <c r="H18" s="17"/>
      <c r="I18" s="17"/>
      <c r="J18" s="17"/>
      <c r="K18" s="17"/>
      <c r="L18" s="17"/>
      <c r="M18" s="6">
        <f t="shared" si="10"/>
        <v>0</v>
      </c>
      <c r="N18" s="7" t="e">
        <f t="shared" si="1"/>
        <v>#DIV/0!</v>
      </c>
      <c r="O18" s="7" t="e">
        <f t="shared" si="2"/>
        <v>#DIV/0!</v>
      </c>
      <c r="P18" s="7" t="e">
        <f t="shared" si="3"/>
        <v>#DIV/0!</v>
      </c>
      <c r="Q18" s="43"/>
      <c r="R18" s="42"/>
    </row>
    <row r="19" spans="1:18" s="4" customFormat="1" ht="21.75" customHeight="1">
      <c r="A19" s="59"/>
      <c r="B19" s="57"/>
      <c r="C19" s="80" t="s">
        <v>21</v>
      </c>
      <c r="D19" s="81"/>
      <c r="E19" s="8"/>
      <c r="F19" s="8"/>
      <c r="G19" s="8">
        <v>2121</v>
      </c>
      <c r="H19" s="17">
        <v>130998</v>
      </c>
      <c r="I19" s="17">
        <v>2121</v>
      </c>
      <c r="J19" s="17">
        <v>130998</v>
      </c>
      <c r="K19" s="17"/>
      <c r="L19" s="17"/>
      <c r="M19" s="6">
        <f t="shared" si="10"/>
        <v>0</v>
      </c>
      <c r="N19" s="7" t="e">
        <f t="shared" si="1"/>
        <v>#DIV/0!</v>
      </c>
      <c r="O19" s="7" t="e">
        <f t="shared" si="2"/>
        <v>#DIV/0!</v>
      </c>
      <c r="P19" s="7">
        <f t="shared" si="3"/>
        <v>100</v>
      </c>
      <c r="Q19" s="43">
        <v>98</v>
      </c>
      <c r="R19" s="42">
        <v>2132</v>
      </c>
    </row>
    <row r="20" spans="1:18" s="4" customFormat="1" ht="21.75" customHeight="1">
      <c r="A20" s="59"/>
      <c r="B20" s="57"/>
      <c r="C20" s="80" t="s">
        <v>22</v>
      </c>
      <c r="D20" s="81"/>
      <c r="E20" s="8"/>
      <c r="F20" s="8"/>
      <c r="G20" s="17"/>
      <c r="H20" s="17"/>
      <c r="I20" s="17"/>
      <c r="J20" s="17"/>
      <c r="K20" s="17"/>
      <c r="L20" s="17"/>
      <c r="M20" s="6">
        <f t="shared" si="10"/>
        <v>0</v>
      </c>
      <c r="N20" s="7" t="e">
        <f t="shared" si="1"/>
        <v>#DIV/0!</v>
      </c>
      <c r="O20" s="7" t="e">
        <f t="shared" si="2"/>
        <v>#DIV/0!</v>
      </c>
      <c r="P20" s="7" t="e">
        <f t="shared" si="3"/>
        <v>#DIV/0!</v>
      </c>
      <c r="Q20" s="43"/>
      <c r="R20" s="42"/>
    </row>
    <row r="21" spans="1:18" s="4" customFormat="1" ht="21.75" customHeight="1">
      <c r="A21" s="59"/>
      <c r="B21" s="57"/>
      <c r="C21" s="80" t="s">
        <v>23</v>
      </c>
      <c r="D21" s="81"/>
      <c r="E21" s="8"/>
      <c r="F21" s="8"/>
      <c r="G21" s="17"/>
      <c r="H21" s="17"/>
      <c r="I21" s="17"/>
      <c r="J21" s="17"/>
      <c r="K21" s="17"/>
      <c r="L21" s="17"/>
      <c r="M21" s="6">
        <f t="shared" si="10"/>
        <v>0</v>
      </c>
      <c r="N21" s="7" t="e">
        <f t="shared" si="1"/>
        <v>#DIV/0!</v>
      </c>
      <c r="O21" s="7" t="e">
        <f t="shared" si="2"/>
        <v>#DIV/0!</v>
      </c>
      <c r="P21" s="7" t="e">
        <f t="shared" si="3"/>
        <v>#DIV/0!</v>
      </c>
      <c r="Q21" s="43"/>
      <c r="R21" s="42"/>
    </row>
    <row r="22" spans="1:18" s="4" customFormat="1" ht="21.75" customHeight="1">
      <c r="A22" s="59"/>
      <c r="B22" s="57"/>
      <c r="C22" s="80" t="s">
        <v>24</v>
      </c>
      <c r="D22" s="81"/>
      <c r="E22" s="8"/>
      <c r="F22" s="8"/>
      <c r="G22" s="17"/>
      <c r="H22" s="17"/>
      <c r="I22" s="17"/>
      <c r="J22" s="17"/>
      <c r="K22" s="17"/>
      <c r="L22" s="17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 t="e">
        <f t="shared" si="3"/>
        <v>#DIV/0!</v>
      </c>
      <c r="Q22" s="43"/>
      <c r="R22" s="42"/>
    </row>
    <row r="23" spans="1:18" s="4" customFormat="1" ht="21.75" customHeight="1">
      <c r="A23" s="59"/>
      <c r="B23" s="57"/>
      <c r="C23" s="56" t="s">
        <v>33</v>
      </c>
      <c r="D23" s="37" t="s">
        <v>26</v>
      </c>
      <c r="E23" s="6">
        <f>SUM(E24:E29)</f>
        <v>21530000</v>
      </c>
      <c r="F23" s="6">
        <f t="shared" ref="F23:M23" si="11">SUM(F24:F29)</f>
        <v>21530000</v>
      </c>
      <c r="G23" s="6">
        <f t="shared" si="11"/>
        <v>1167966</v>
      </c>
      <c r="H23" s="6">
        <f t="shared" si="11"/>
        <v>23804183</v>
      </c>
      <c r="I23" s="6">
        <f t="shared" si="11"/>
        <v>1250162</v>
      </c>
      <c r="J23" s="6">
        <f t="shared" si="11"/>
        <v>23499304</v>
      </c>
      <c r="K23" s="6">
        <f t="shared" si="11"/>
        <v>0</v>
      </c>
      <c r="L23" s="6">
        <f t="shared" si="11"/>
        <v>129</v>
      </c>
      <c r="M23" s="6">
        <f t="shared" si="11"/>
        <v>304750</v>
      </c>
      <c r="N23" s="7">
        <f t="shared" si="1"/>
        <v>109.14679052484905</v>
      </c>
      <c r="O23" s="7">
        <f t="shared" si="2"/>
        <v>109.14679052484905</v>
      </c>
      <c r="P23" s="7">
        <f t="shared" si="3"/>
        <v>98.719220903317705</v>
      </c>
      <c r="Q23" s="45">
        <f>SUM(Q24:Q29)</f>
        <v>2903</v>
      </c>
      <c r="R23" s="45">
        <f>SUM(R24:R29)</f>
        <v>78721</v>
      </c>
    </row>
    <row r="24" spans="1:18" s="4" customFormat="1" ht="21.75" customHeight="1">
      <c r="A24" s="59"/>
      <c r="B24" s="57"/>
      <c r="C24" s="87"/>
      <c r="D24" s="40" t="s">
        <v>39</v>
      </c>
      <c r="E24" s="41">
        <v>2456000</v>
      </c>
      <c r="F24" s="8">
        <v>2456000</v>
      </c>
      <c r="G24" s="17">
        <v>350539</v>
      </c>
      <c r="H24" s="42">
        <v>5074576</v>
      </c>
      <c r="I24" s="17">
        <v>356684</v>
      </c>
      <c r="J24" s="42">
        <v>5063930</v>
      </c>
      <c r="K24" s="17"/>
      <c r="L24" s="17"/>
      <c r="M24" s="6">
        <f t="shared" ref="M24:M29" si="12">H24-J24-L24</f>
        <v>10646</v>
      </c>
      <c r="N24" s="7">
        <f t="shared" si="1"/>
        <v>206.18607491856679</v>
      </c>
      <c r="O24" s="7">
        <f t="shared" si="2"/>
        <v>206.18607491856679</v>
      </c>
      <c r="P24" s="7">
        <f t="shared" si="3"/>
        <v>99.790209073625064</v>
      </c>
      <c r="Q24" s="43">
        <v>787</v>
      </c>
      <c r="R24" s="42">
        <v>27873</v>
      </c>
    </row>
    <row r="25" spans="1:18" s="4" customFormat="1" ht="21.75" customHeight="1">
      <c r="A25" s="59"/>
      <c r="B25" s="57"/>
      <c r="C25" s="87"/>
      <c r="D25" s="40" t="s">
        <v>34</v>
      </c>
      <c r="E25" s="41">
        <v>1789000</v>
      </c>
      <c r="F25" s="8">
        <v>1789000</v>
      </c>
      <c r="G25" s="17">
        <v>75721</v>
      </c>
      <c r="H25" s="42">
        <v>1003804</v>
      </c>
      <c r="I25" s="17">
        <v>75600</v>
      </c>
      <c r="J25" s="42">
        <v>998200</v>
      </c>
      <c r="K25" s="17"/>
      <c r="L25" s="17"/>
      <c r="M25" s="6">
        <f t="shared" si="12"/>
        <v>5604</v>
      </c>
      <c r="N25" s="7">
        <f t="shared" si="1"/>
        <v>55.796534376746784</v>
      </c>
      <c r="O25" s="7">
        <f t="shared" si="2"/>
        <v>55.796534376746784</v>
      </c>
      <c r="P25" s="7">
        <f t="shared" si="3"/>
        <v>99.441723683109444</v>
      </c>
      <c r="Q25" s="43">
        <v>71</v>
      </c>
      <c r="R25" s="42">
        <v>3203</v>
      </c>
    </row>
    <row r="26" spans="1:18" s="4" customFormat="1" ht="21.75" customHeight="1">
      <c r="A26" s="59"/>
      <c r="B26" s="57"/>
      <c r="C26" s="87"/>
      <c r="D26" s="40" t="s">
        <v>25</v>
      </c>
      <c r="E26" s="41">
        <v>85000</v>
      </c>
      <c r="F26" s="8">
        <v>85000</v>
      </c>
      <c r="G26" s="17">
        <v>99</v>
      </c>
      <c r="H26" s="42">
        <v>182015</v>
      </c>
      <c r="I26" s="17">
        <v>3300</v>
      </c>
      <c r="J26" s="42">
        <v>159480</v>
      </c>
      <c r="K26" s="17"/>
      <c r="L26" s="17"/>
      <c r="M26" s="6">
        <f t="shared" si="12"/>
        <v>22535</v>
      </c>
      <c r="N26" s="7">
        <f t="shared" si="1"/>
        <v>187.62352941176471</v>
      </c>
      <c r="O26" s="7">
        <f t="shared" si="2"/>
        <v>187.62352941176471</v>
      </c>
      <c r="P26" s="7">
        <f t="shared" si="3"/>
        <v>87.619152267670245</v>
      </c>
      <c r="Q26" s="43">
        <v>20</v>
      </c>
      <c r="R26" s="42">
        <v>51</v>
      </c>
    </row>
    <row r="27" spans="1:18" s="4" customFormat="1" ht="21.75" customHeight="1">
      <c r="A27" s="59"/>
      <c r="B27" s="57"/>
      <c r="C27" s="87"/>
      <c r="D27" s="40" t="s">
        <v>3</v>
      </c>
      <c r="E27" s="41">
        <v>3000000</v>
      </c>
      <c r="F27" s="8">
        <v>3000000</v>
      </c>
      <c r="G27" s="17">
        <v>986</v>
      </c>
      <c r="H27" s="42">
        <v>4758838</v>
      </c>
      <c r="I27" s="17">
        <v>62534</v>
      </c>
      <c r="J27" s="42">
        <v>4660396</v>
      </c>
      <c r="K27" s="17"/>
      <c r="L27" s="17"/>
      <c r="M27" s="6">
        <f t="shared" si="12"/>
        <v>98442</v>
      </c>
      <c r="N27" s="7">
        <f t="shared" si="1"/>
        <v>155.34653333333333</v>
      </c>
      <c r="O27" s="7">
        <f t="shared" si="2"/>
        <v>155.34653333333333</v>
      </c>
      <c r="P27" s="7">
        <f t="shared" si="3"/>
        <v>97.931385771064285</v>
      </c>
      <c r="Q27" s="43"/>
      <c r="R27" s="42">
        <v>1704</v>
      </c>
    </row>
    <row r="28" spans="1:18" s="4" customFormat="1" ht="21.75" customHeight="1">
      <c r="A28" s="59"/>
      <c r="B28" s="57"/>
      <c r="C28" s="87"/>
      <c r="D28" s="40" t="s">
        <v>4</v>
      </c>
      <c r="E28" s="41">
        <v>5800000</v>
      </c>
      <c r="F28" s="8">
        <v>5800000</v>
      </c>
      <c r="G28" s="17">
        <v>15056</v>
      </c>
      <c r="H28" s="42">
        <v>4093844</v>
      </c>
      <c r="I28" s="17">
        <v>26479</v>
      </c>
      <c r="J28" s="42">
        <v>3926192</v>
      </c>
      <c r="K28" s="17">
        <v>0</v>
      </c>
      <c r="L28" s="17">
        <v>129</v>
      </c>
      <c r="M28" s="6">
        <f t="shared" si="12"/>
        <v>167523</v>
      </c>
      <c r="N28" s="7">
        <f t="shared" si="1"/>
        <v>67.692965517241376</v>
      </c>
      <c r="O28" s="7">
        <f t="shared" si="2"/>
        <v>67.692965517241376</v>
      </c>
      <c r="P28" s="7">
        <f t="shared" si="3"/>
        <v>95.904778003265392</v>
      </c>
      <c r="Q28" s="43">
        <v>1976</v>
      </c>
      <c r="R28" s="42">
        <v>45744</v>
      </c>
    </row>
    <row r="29" spans="1:18" s="4" customFormat="1" ht="21.75" customHeight="1">
      <c r="A29" s="59"/>
      <c r="B29" s="57"/>
      <c r="C29" s="88"/>
      <c r="D29" s="40" t="s">
        <v>5</v>
      </c>
      <c r="E29" s="41">
        <v>8400000</v>
      </c>
      <c r="F29" s="8">
        <v>8400000</v>
      </c>
      <c r="G29" s="17">
        <v>725565</v>
      </c>
      <c r="H29" s="42">
        <v>8691106</v>
      </c>
      <c r="I29" s="17">
        <v>725565</v>
      </c>
      <c r="J29" s="42">
        <v>8691106</v>
      </c>
      <c r="K29" s="17"/>
      <c r="L29" s="17"/>
      <c r="M29" s="6">
        <f t="shared" si="12"/>
        <v>0</v>
      </c>
      <c r="N29" s="7">
        <f t="shared" si="1"/>
        <v>103.46554761904763</v>
      </c>
      <c r="O29" s="7">
        <f t="shared" si="2"/>
        <v>103.46554761904763</v>
      </c>
      <c r="P29" s="7">
        <f t="shared" si="3"/>
        <v>100</v>
      </c>
      <c r="Q29" s="43">
        <v>49</v>
      </c>
      <c r="R29" s="42">
        <v>146</v>
      </c>
    </row>
    <row r="30" spans="1:18" s="5" customFormat="1" ht="21.75" customHeight="1">
      <c r="A30" s="59"/>
      <c r="B30" s="56" t="s">
        <v>6</v>
      </c>
      <c r="C30" s="60" t="s">
        <v>7</v>
      </c>
      <c r="D30" s="61"/>
      <c r="E30" s="6">
        <f>SUM(E31,E32,E33,E36:E43)</f>
        <v>164550000</v>
      </c>
      <c r="F30" s="6">
        <f t="shared" ref="F30:M30" si="13">SUM(F31,F32,F33,F36:F43)</f>
        <v>199299000</v>
      </c>
      <c r="G30" s="6">
        <f t="shared" si="13"/>
        <v>6758795</v>
      </c>
      <c r="H30" s="6">
        <f>SUM(H31,H32,H33,H36:H43)</f>
        <v>239523744</v>
      </c>
      <c r="I30" s="6">
        <f t="shared" si="13"/>
        <v>7271205</v>
      </c>
      <c r="J30" s="6">
        <f t="shared" si="13"/>
        <v>236205839</v>
      </c>
      <c r="K30" s="6">
        <f t="shared" si="13"/>
        <v>132540</v>
      </c>
      <c r="L30" s="6">
        <f t="shared" si="13"/>
        <v>133337</v>
      </c>
      <c r="M30" s="6">
        <f t="shared" si="13"/>
        <v>3184568</v>
      </c>
      <c r="N30" s="7">
        <f t="shared" si="1"/>
        <v>143.54654451534486</v>
      </c>
      <c r="O30" s="7">
        <f t="shared" si="2"/>
        <v>118.51832623344825</v>
      </c>
      <c r="P30" s="7">
        <f t="shared" si="3"/>
        <v>98.614790774145547</v>
      </c>
      <c r="Q30" s="45">
        <f>SUM(Q31,Q32,Q33,Q36:Q43)</f>
        <v>65187</v>
      </c>
      <c r="R30" s="45">
        <f>SUM(R31,R32,R33,R36:R43)</f>
        <v>2269401</v>
      </c>
    </row>
    <row r="31" spans="1:18" s="4" customFormat="1" ht="21.75" customHeight="1">
      <c r="A31" s="59"/>
      <c r="B31" s="57"/>
      <c r="C31" s="62" t="s">
        <v>8</v>
      </c>
      <c r="D31" s="61"/>
      <c r="E31" s="8">
        <v>10050000</v>
      </c>
      <c r="F31" s="8">
        <v>12250000</v>
      </c>
      <c r="G31" s="17">
        <v>710444</v>
      </c>
      <c r="H31" s="17">
        <v>13133261</v>
      </c>
      <c r="I31" s="17">
        <v>750659</v>
      </c>
      <c r="J31" s="17">
        <v>12804409</v>
      </c>
      <c r="K31" s="17">
        <v>0</v>
      </c>
      <c r="L31" s="17">
        <v>72</v>
      </c>
      <c r="M31" s="6">
        <f>H31-J31-L31</f>
        <v>328780</v>
      </c>
      <c r="N31" s="7">
        <f t="shared" si="1"/>
        <v>127.40705472636816</v>
      </c>
      <c r="O31" s="7">
        <f t="shared" si="2"/>
        <v>104.52578775510204</v>
      </c>
      <c r="P31" s="7">
        <f t="shared" si="3"/>
        <v>97.496036970558947</v>
      </c>
      <c r="Q31" s="43">
        <v>200</v>
      </c>
      <c r="R31" s="42">
        <v>9979</v>
      </c>
    </row>
    <row r="32" spans="1:18" s="4" customFormat="1" ht="21.75" customHeight="1">
      <c r="A32" s="59"/>
      <c r="B32" s="57"/>
      <c r="C32" s="62" t="s">
        <v>9</v>
      </c>
      <c r="D32" s="61"/>
      <c r="E32" s="8">
        <v>31000000</v>
      </c>
      <c r="F32" s="8">
        <v>34000000</v>
      </c>
      <c r="G32" s="17">
        <v>7635</v>
      </c>
      <c r="H32" s="17">
        <v>37946955</v>
      </c>
      <c r="I32" s="17">
        <v>435154</v>
      </c>
      <c r="J32" s="17">
        <v>37231372</v>
      </c>
      <c r="K32" s="17"/>
      <c r="L32" s="17"/>
      <c r="M32" s="6">
        <f>H32-J32-L32</f>
        <v>715583</v>
      </c>
      <c r="N32" s="7">
        <f t="shared" si="1"/>
        <v>120.10119999999999</v>
      </c>
      <c r="O32" s="7">
        <f t="shared" si="2"/>
        <v>109.50403529411766</v>
      </c>
      <c r="P32" s="7">
        <f t="shared" si="3"/>
        <v>98.1142544902483</v>
      </c>
      <c r="Q32" s="43">
        <v>0</v>
      </c>
      <c r="R32" s="42">
        <v>13081</v>
      </c>
    </row>
    <row r="33" spans="1:20" s="4" customFormat="1" ht="21.75" customHeight="1">
      <c r="A33" s="59"/>
      <c r="B33" s="57"/>
      <c r="C33" s="56" t="s">
        <v>35</v>
      </c>
      <c r="D33" s="37" t="s">
        <v>26</v>
      </c>
      <c r="E33" s="16">
        <f>SUM(E34:E35)</f>
        <v>44200000</v>
      </c>
      <c r="F33" s="16">
        <f t="shared" ref="F33:M33" si="14">SUM(F34:F35)</f>
        <v>52249000</v>
      </c>
      <c r="G33" s="16">
        <f t="shared" si="14"/>
        <v>1550084</v>
      </c>
      <c r="H33" s="16">
        <f t="shared" si="14"/>
        <v>49775092</v>
      </c>
      <c r="I33" s="16">
        <f t="shared" si="14"/>
        <v>1594274</v>
      </c>
      <c r="J33" s="16">
        <f>SUM(J34:J35)</f>
        <v>49155878</v>
      </c>
      <c r="K33" s="16">
        <f t="shared" si="14"/>
        <v>0</v>
      </c>
      <c r="L33" s="16">
        <f t="shared" si="14"/>
        <v>408</v>
      </c>
      <c r="M33" s="16">
        <f t="shared" si="14"/>
        <v>618806</v>
      </c>
      <c r="N33" s="7">
        <f t="shared" si="1"/>
        <v>111.21239366515836</v>
      </c>
      <c r="O33" s="7">
        <f t="shared" si="2"/>
        <v>94.080035981549884</v>
      </c>
      <c r="P33" s="7">
        <f t="shared" si="3"/>
        <v>98.755976181822021</v>
      </c>
      <c r="Q33" s="44">
        <f>SUM(Q34:Q35)</f>
        <v>8781</v>
      </c>
      <c r="R33" s="44">
        <f>SUM(R34:R35)</f>
        <v>174908</v>
      </c>
    </row>
    <row r="34" spans="1:20" s="4" customFormat="1" ht="21.75" customHeight="1">
      <c r="A34" s="59"/>
      <c r="B34" s="57"/>
      <c r="C34" s="87"/>
      <c r="D34" s="38" t="s">
        <v>36</v>
      </c>
      <c r="E34" s="8">
        <v>19400000</v>
      </c>
      <c r="F34" s="8">
        <v>20500000</v>
      </c>
      <c r="G34" s="8">
        <v>48440</v>
      </c>
      <c r="H34" s="17">
        <v>14756280</v>
      </c>
      <c r="I34" s="8">
        <v>92630</v>
      </c>
      <c r="J34" s="8">
        <v>14137066</v>
      </c>
      <c r="K34" s="8">
        <v>0</v>
      </c>
      <c r="L34" s="8">
        <v>408</v>
      </c>
      <c r="M34" s="6">
        <f t="shared" ref="M34:M43" si="15">H34-J34-L34</f>
        <v>618806</v>
      </c>
      <c r="N34" s="7">
        <f t="shared" si="1"/>
        <v>72.871474226804125</v>
      </c>
      <c r="O34" s="7">
        <f t="shared" si="2"/>
        <v>68.961297560975609</v>
      </c>
      <c r="P34" s="7">
        <f t="shared" si="3"/>
        <v>95.803725600219025</v>
      </c>
      <c r="Q34" s="43">
        <v>8781</v>
      </c>
      <c r="R34" s="42">
        <v>174908</v>
      </c>
    </row>
    <row r="35" spans="1:20" s="4" customFormat="1" ht="21.75" customHeight="1">
      <c r="A35" s="59"/>
      <c r="B35" s="57"/>
      <c r="C35" s="88"/>
      <c r="D35" s="38" t="s">
        <v>60</v>
      </c>
      <c r="E35" s="8">
        <v>24800000</v>
      </c>
      <c r="F35" s="8">
        <v>31749000</v>
      </c>
      <c r="G35" s="8">
        <v>1501644</v>
      </c>
      <c r="H35" s="17">
        <v>35018812</v>
      </c>
      <c r="I35" s="17">
        <v>1501644</v>
      </c>
      <c r="J35" s="17">
        <v>35018812</v>
      </c>
      <c r="K35" s="8"/>
      <c r="L35" s="8"/>
      <c r="M35" s="6">
        <f t="shared" si="15"/>
        <v>0</v>
      </c>
      <c r="N35" s="7">
        <f t="shared" si="1"/>
        <v>141.2048870967742</v>
      </c>
      <c r="O35" s="7">
        <f t="shared" si="2"/>
        <v>110.29894484865666</v>
      </c>
      <c r="P35" s="7">
        <f t="shared" si="3"/>
        <v>100</v>
      </c>
      <c r="Q35" s="43"/>
      <c r="R35" s="42"/>
    </row>
    <row r="36" spans="1:20" s="4" customFormat="1" ht="21.75" customHeight="1">
      <c r="A36" s="59"/>
      <c r="B36" s="57"/>
      <c r="C36" s="62" t="s">
        <v>11</v>
      </c>
      <c r="D36" s="61"/>
      <c r="E36" s="8">
        <v>17000000</v>
      </c>
      <c r="F36" s="8">
        <v>17500000</v>
      </c>
      <c r="G36" s="17">
        <v>1649402</v>
      </c>
      <c r="H36" s="17">
        <v>19758433</v>
      </c>
      <c r="I36" s="17">
        <v>1649402</v>
      </c>
      <c r="J36" s="17">
        <v>19758433</v>
      </c>
      <c r="K36" s="8"/>
      <c r="L36" s="8"/>
      <c r="M36" s="6">
        <f t="shared" si="15"/>
        <v>0</v>
      </c>
      <c r="N36" s="7">
        <f t="shared" si="1"/>
        <v>116.22607647058823</v>
      </c>
      <c r="O36" s="7">
        <f t="shared" si="2"/>
        <v>112.90533142857142</v>
      </c>
      <c r="P36" s="7">
        <f t="shared" si="3"/>
        <v>100</v>
      </c>
      <c r="Q36" s="43">
        <v>112</v>
      </c>
      <c r="R36" s="42">
        <v>347</v>
      </c>
      <c r="S36" s="32"/>
      <c r="T36" s="32"/>
    </row>
    <row r="37" spans="1:20" s="4" customFormat="1" ht="21.75" customHeight="1">
      <c r="A37" s="59"/>
      <c r="B37" s="57"/>
      <c r="C37" s="62" t="s">
        <v>37</v>
      </c>
      <c r="D37" s="61"/>
      <c r="E37" s="8">
        <v>62300000</v>
      </c>
      <c r="F37" s="8">
        <v>83300000</v>
      </c>
      <c r="G37" s="17">
        <f>2827807+13423</f>
        <v>2841230</v>
      </c>
      <c r="H37" s="17">
        <f>118751199+158804</f>
        <v>118910003</v>
      </c>
      <c r="I37" s="17">
        <v>2841716</v>
      </c>
      <c r="J37" s="17">
        <v>117255747</v>
      </c>
      <c r="K37" s="8">
        <v>132540</v>
      </c>
      <c r="L37" s="8">
        <v>132857</v>
      </c>
      <c r="M37" s="6">
        <f t="shared" si="15"/>
        <v>1521399</v>
      </c>
      <c r="N37" s="7">
        <f t="shared" si="1"/>
        <v>188.21147191011235</v>
      </c>
      <c r="O37" s="7">
        <f t="shared" si="2"/>
        <v>140.76320168067227</v>
      </c>
      <c r="P37" s="7">
        <f t="shared" si="3"/>
        <v>98.608816787263891</v>
      </c>
      <c r="Q37" s="43">
        <v>56094</v>
      </c>
      <c r="R37" s="42">
        <v>2071086</v>
      </c>
      <c r="S37" s="32"/>
      <c r="T37" s="32"/>
    </row>
    <row r="38" spans="1:20" s="4" customFormat="1" ht="21.75" customHeight="1">
      <c r="A38" s="59"/>
      <c r="B38" s="57"/>
      <c r="C38" s="80" t="s">
        <v>0</v>
      </c>
      <c r="D38" s="81"/>
      <c r="E38" s="8"/>
      <c r="F38" s="17"/>
      <c r="G38" s="17"/>
      <c r="H38" s="17"/>
      <c r="I38" s="17"/>
      <c r="J38" s="17"/>
      <c r="K38" s="17"/>
      <c r="L38" s="17"/>
      <c r="M38" s="6">
        <f t="shared" si="15"/>
        <v>0</v>
      </c>
      <c r="N38" s="7" t="e">
        <f t="shared" si="1"/>
        <v>#DIV/0!</v>
      </c>
      <c r="O38" s="7" t="e">
        <f t="shared" si="2"/>
        <v>#DIV/0!</v>
      </c>
      <c r="P38" s="7" t="e">
        <f t="shared" si="3"/>
        <v>#DIV/0!</v>
      </c>
      <c r="Q38" s="43"/>
      <c r="R38" s="42"/>
      <c r="S38" s="32"/>
      <c r="T38" s="32"/>
    </row>
    <row r="39" spans="1:20" s="4" customFormat="1" ht="21.75" customHeight="1">
      <c r="A39" s="59"/>
      <c r="B39" s="57"/>
      <c r="C39" s="80" t="s">
        <v>2</v>
      </c>
      <c r="D39" s="81"/>
      <c r="E39" s="8"/>
      <c r="F39" s="17"/>
      <c r="G39" s="17"/>
      <c r="H39" s="17"/>
      <c r="I39" s="17"/>
      <c r="J39" s="17"/>
      <c r="K39" s="17"/>
      <c r="L39" s="17"/>
      <c r="M39" s="6">
        <f t="shared" si="15"/>
        <v>0</v>
      </c>
      <c r="N39" s="7" t="e">
        <f t="shared" si="1"/>
        <v>#DIV/0!</v>
      </c>
      <c r="O39" s="7" t="e">
        <f t="shared" si="2"/>
        <v>#DIV/0!</v>
      </c>
      <c r="P39" s="7" t="e">
        <f t="shared" si="3"/>
        <v>#DIV/0!</v>
      </c>
      <c r="Q39" s="43"/>
      <c r="R39" s="42"/>
      <c r="S39" s="32"/>
      <c r="T39" s="32"/>
    </row>
    <row r="40" spans="1:20" s="4" customFormat="1" ht="21.75" customHeight="1">
      <c r="A40" s="59"/>
      <c r="B40" s="57"/>
      <c r="C40" s="80" t="s">
        <v>10</v>
      </c>
      <c r="D40" s="81"/>
      <c r="E40" s="8"/>
      <c r="F40" s="17"/>
      <c r="G40" s="17"/>
      <c r="H40" s="17"/>
      <c r="I40" s="17"/>
      <c r="J40" s="17"/>
      <c r="K40" s="17"/>
      <c r="L40" s="17"/>
      <c r="M40" s="6">
        <f t="shared" si="15"/>
        <v>0</v>
      </c>
      <c r="N40" s="7" t="e">
        <f t="shared" si="1"/>
        <v>#DIV/0!</v>
      </c>
      <c r="O40" s="7" t="e">
        <f t="shared" si="2"/>
        <v>#DIV/0!</v>
      </c>
      <c r="P40" s="7" t="e">
        <f t="shared" si="3"/>
        <v>#DIV/0!</v>
      </c>
      <c r="Q40" s="43"/>
      <c r="R40" s="42"/>
      <c r="S40" s="32"/>
      <c r="T40" s="32"/>
    </row>
    <row r="41" spans="1:20" s="4" customFormat="1" ht="21.75" customHeight="1">
      <c r="A41" s="59"/>
      <c r="B41" s="57"/>
      <c r="C41" s="80" t="s">
        <v>12</v>
      </c>
      <c r="D41" s="81"/>
      <c r="E41" s="8"/>
      <c r="F41" s="17"/>
      <c r="G41" s="17"/>
      <c r="H41" s="17"/>
      <c r="I41" s="17"/>
      <c r="J41" s="17"/>
      <c r="K41" s="17"/>
      <c r="L41" s="17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43"/>
      <c r="R41" s="42"/>
      <c r="S41" s="32"/>
      <c r="T41" s="32"/>
    </row>
    <row r="42" spans="1:20" s="4" customFormat="1" ht="21.75" customHeight="1">
      <c r="A42" s="59"/>
      <c r="B42" s="57"/>
      <c r="C42" s="80" t="s">
        <v>13</v>
      </c>
      <c r="D42" s="81"/>
      <c r="E42" s="8"/>
      <c r="F42" s="17"/>
      <c r="G42" s="17"/>
      <c r="H42" s="17"/>
      <c r="I42" s="17"/>
      <c r="J42" s="17"/>
      <c r="K42" s="17"/>
      <c r="L42" s="17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43"/>
      <c r="R42" s="42"/>
      <c r="S42" s="32"/>
      <c r="T42" s="32"/>
    </row>
    <row r="43" spans="1:20" s="4" customFormat="1" ht="21.75" customHeight="1" thickBot="1">
      <c r="A43" s="59"/>
      <c r="B43" s="57"/>
      <c r="C43" s="82" t="s">
        <v>38</v>
      </c>
      <c r="D43" s="83"/>
      <c r="E43" s="26"/>
      <c r="F43" s="27"/>
      <c r="G43" s="27"/>
      <c r="H43" s="27"/>
      <c r="I43" s="27"/>
      <c r="J43" s="27"/>
      <c r="K43" s="27"/>
      <c r="L43" s="27"/>
      <c r="M43" s="28">
        <f t="shared" si="15"/>
        <v>0</v>
      </c>
      <c r="N43" s="29" t="e">
        <f t="shared" si="1"/>
        <v>#DIV/0!</v>
      </c>
      <c r="O43" s="29" t="e">
        <f t="shared" si="2"/>
        <v>#DIV/0!</v>
      </c>
      <c r="P43" s="29" t="e">
        <f t="shared" si="3"/>
        <v>#DIV/0!</v>
      </c>
      <c r="Q43" s="46"/>
      <c r="R43" s="47"/>
      <c r="S43" s="32"/>
      <c r="T43" s="32"/>
    </row>
    <row r="44" spans="1:20" s="5" customFormat="1" ht="21.75" customHeight="1">
      <c r="A44" s="53" t="s">
        <v>14</v>
      </c>
      <c r="B44" s="84" t="s">
        <v>15</v>
      </c>
      <c r="C44" s="84"/>
      <c r="D44" s="85"/>
      <c r="E44" s="30">
        <f>SUM(E45:E47)</f>
        <v>1250000</v>
      </c>
      <c r="F44" s="30">
        <f t="shared" ref="F44:M44" si="16">SUM(F45:F47)</f>
        <v>1350000</v>
      </c>
      <c r="G44" s="30">
        <f t="shared" si="16"/>
        <v>-50580</v>
      </c>
      <c r="H44" s="30">
        <f t="shared" si="16"/>
        <v>7511816</v>
      </c>
      <c r="I44" s="30">
        <f t="shared" si="16"/>
        <v>25549</v>
      </c>
      <c r="J44" s="30">
        <f t="shared" si="16"/>
        <v>272909</v>
      </c>
      <c r="K44" s="30">
        <f t="shared" si="16"/>
        <v>26858</v>
      </c>
      <c r="L44" s="30">
        <f t="shared" si="16"/>
        <v>1604267</v>
      </c>
      <c r="M44" s="30">
        <f t="shared" si="16"/>
        <v>5634640</v>
      </c>
      <c r="N44" s="31">
        <f t="shared" si="1"/>
        <v>21.832719999999998</v>
      </c>
      <c r="O44" s="31">
        <f t="shared" si="2"/>
        <v>20.215481481481483</v>
      </c>
      <c r="P44" s="31">
        <f t="shared" si="3"/>
        <v>3.6330628971742649</v>
      </c>
      <c r="Q44" s="48">
        <f>SUM(Q45:Q47)</f>
        <v>70803</v>
      </c>
      <c r="R44" s="48">
        <f>SUM(R45:R47)</f>
        <v>3724343</v>
      </c>
      <c r="S44" s="33"/>
      <c r="T44" s="33"/>
    </row>
    <row r="45" spans="1:20" s="4" customFormat="1" ht="21.75" customHeight="1">
      <c r="A45" s="54"/>
      <c r="B45" s="62" t="s">
        <v>16</v>
      </c>
      <c r="C45" s="60"/>
      <c r="D45" s="61"/>
      <c r="E45" s="9">
        <v>340000</v>
      </c>
      <c r="F45" s="9">
        <v>340000</v>
      </c>
      <c r="G45" s="9">
        <v>-15992</v>
      </c>
      <c r="H45" s="17">
        <v>-2910</v>
      </c>
      <c r="I45" s="17">
        <v>1171</v>
      </c>
      <c r="J45" s="17">
        <v>-1109723</v>
      </c>
      <c r="K45" s="17">
        <v>0</v>
      </c>
      <c r="L45" s="17">
        <v>76969</v>
      </c>
      <c r="M45" s="6">
        <f>H45-J45-L45</f>
        <v>1029844</v>
      </c>
      <c r="N45" s="7">
        <f t="shared" si="1"/>
        <v>-326.38911764705881</v>
      </c>
      <c r="O45" s="7">
        <f t="shared" si="2"/>
        <v>-326.38911764705881</v>
      </c>
      <c r="P45" s="7">
        <f t="shared" si="3"/>
        <v>38134.810996563574</v>
      </c>
      <c r="Q45" s="43">
        <v>21700</v>
      </c>
      <c r="R45" s="42">
        <v>1301991</v>
      </c>
      <c r="S45" s="32"/>
      <c r="T45" s="32"/>
    </row>
    <row r="46" spans="1:20" s="4" customFormat="1" ht="21.75" customHeight="1">
      <c r="A46" s="54"/>
      <c r="B46" s="62" t="s">
        <v>1</v>
      </c>
      <c r="C46" s="60"/>
      <c r="D46" s="61"/>
      <c r="E46" s="9">
        <v>410000</v>
      </c>
      <c r="F46" s="9">
        <v>410000</v>
      </c>
      <c r="G46" s="9">
        <v>685</v>
      </c>
      <c r="H46" s="17">
        <v>1238580</v>
      </c>
      <c r="I46" s="17">
        <v>9992</v>
      </c>
      <c r="J46" s="17">
        <v>541064</v>
      </c>
      <c r="K46" s="17">
        <v>0</v>
      </c>
      <c r="L46" s="17">
        <v>158319</v>
      </c>
      <c r="M46" s="6">
        <f>H46-J46-L46</f>
        <v>539197</v>
      </c>
      <c r="N46" s="7">
        <f t="shared" si="1"/>
        <v>131.96682926829268</v>
      </c>
      <c r="O46" s="7">
        <f t="shared" si="2"/>
        <v>131.96682926829268</v>
      </c>
      <c r="P46" s="7">
        <f t="shared" si="3"/>
        <v>43.684219025012517</v>
      </c>
      <c r="Q46" s="43">
        <v>1328</v>
      </c>
      <c r="R46" s="42">
        <v>123019</v>
      </c>
      <c r="S46" s="32"/>
      <c r="T46" s="32"/>
    </row>
    <row r="47" spans="1:20" s="4" customFormat="1" ht="21.75" customHeight="1">
      <c r="A47" s="55"/>
      <c r="B47" s="62" t="s">
        <v>17</v>
      </c>
      <c r="C47" s="60"/>
      <c r="D47" s="61"/>
      <c r="E47" s="8">
        <v>500000</v>
      </c>
      <c r="F47" s="8">
        <v>600000</v>
      </c>
      <c r="G47" s="9">
        <v>-35273</v>
      </c>
      <c r="H47" s="17">
        <v>6276146</v>
      </c>
      <c r="I47" s="17">
        <v>14386</v>
      </c>
      <c r="J47" s="17">
        <v>841568</v>
      </c>
      <c r="K47" s="17">
        <v>26858</v>
      </c>
      <c r="L47" s="17">
        <v>1368979</v>
      </c>
      <c r="M47" s="6">
        <f>H47-J47-L47</f>
        <v>4065599</v>
      </c>
      <c r="N47" s="7">
        <f t="shared" si="1"/>
        <v>168.31360000000001</v>
      </c>
      <c r="O47" s="7">
        <f t="shared" si="2"/>
        <v>140.26133333333334</v>
      </c>
      <c r="P47" s="7">
        <f t="shared" si="3"/>
        <v>13.408993353564433</v>
      </c>
      <c r="Q47" s="43">
        <v>47775</v>
      </c>
      <c r="R47" s="42">
        <v>2299333</v>
      </c>
      <c r="S47" s="32"/>
      <c r="T47" s="32"/>
    </row>
    <row r="48" spans="1:20">
      <c r="S48" s="34"/>
      <c r="T48" s="34"/>
    </row>
    <row r="49" spans="19:20">
      <c r="S49" s="34"/>
      <c r="T49" s="34"/>
    </row>
    <row r="50" spans="19:20">
      <c r="S50" s="34"/>
      <c r="T50" s="34"/>
    </row>
    <row r="51" spans="19:20">
      <c r="S51" s="34"/>
      <c r="T51" s="34"/>
    </row>
    <row r="52" spans="19:20">
      <c r="S52" s="34"/>
      <c r="T52" s="34"/>
    </row>
    <row r="53" spans="19:20">
      <c r="S53" s="34"/>
      <c r="T53" s="34"/>
    </row>
    <row r="54" spans="19:20">
      <c r="S54" s="34"/>
      <c r="T54" s="34"/>
    </row>
    <row r="55" spans="19:20">
      <c r="S55" s="34"/>
      <c r="T55" s="34"/>
    </row>
    <row r="56" spans="19:20">
      <c r="S56" s="34"/>
      <c r="T56" s="34"/>
    </row>
    <row r="57" spans="19:20">
      <c r="S57" s="34"/>
      <c r="T57" s="34"/>
    </row>
    <row r="58" spans="19:20">
      <c r="S58" s="34"/>
      <c r="T58" s="34"/>
    </row>
    <row r="59" spans="19:20">
      <c r="S59" s="34"/>
      <c r="T59" s="34"/>
    </row>
    <row r="60" spans="19:20">
      <c r="S60" s="34"/>
      <c r="T60" s="34"/>
    </row>
    <row r="61" spans="19:20">
      <c r="S61" s="34"/>
      <c r="T61" s="34"/>
    </row>
    <row r="62" spans="19:20">
      <c r="S62" s="34"/>
      <c r="T62" s="34"/>
    </row>
    <row r="63" spans="19:20">
      <c r="S63" s="34"/>
      <c r="T63" s="34"/>
    </row>
    <row r="64" spans="19:20">
      <c r="S64" s="34"/>
      <c r="T64" s="34"/>
    </row>
    <row r="65" spans="19:20">
      <c r="S65" s="34"/>
      <c r="T65" s="34"/>
    </row>
    <row r="66" spans="19:20">
      <c r="S66" s="34"/>
      <c r="T66" s="34"/>
    </row>
    <row r="67" spans="19:20">
      <c r="S67" s="34"/>
      <c r="T67" s="34"/>
    </row>
  </sheetData>
  <mergeCells count="44">
    <mergeCell ref="Q4:R4"/>
    <mergeCell ref="G1:N2"/>
    <mergeCell ref="B45:D45"/>
    <mergeCell ref="C40:D40"/>
    <mergeCell ref="C23:C29"/>
    <mergeCell ref="C12:C14"/>
    <mergeCell ref="C15:C17"/>
    <mergeCell ref="C33:C35"/>
    <mergeCell ref="C30:D30"/>
    <mergeCell ref="C18:D18"/>
    <mergeCell ref="C19:D19"/>
    <mergeCell ref="B46:D46"/>
    <mergeCell ref="B47:D47"/>
    <mergeCell ref="E4:F4"/>
    <mergeCell ref="C41:D41"/>
    <mergeCell ref="C42:D42"/>
    <mergeCell ref="C43:D43"/>
    <mergeCell ref="B44:D44"/>
    <mergeCell ref="C37:D37"/>
    <mergeCell ref="C38:D38"/>
    <mergeCell ref="C39:D39"/>
    <mergeCell ref="G4:H4"/>
    <mergeCell ref="A6:A8"/>
    <mergeCell ref="I4:J4"/>
    <mergeCell ref="A4:D5"/>
    <mergeCell ref="B6:D6"/>
    <mergeCell ref="B7:D7"/>
    <mergeCell ref="B8:D8"/>
    <mergeCell ref="K4:L4"/>
    <mergeCell ref="M4:M5"/>
    <mergeCell ref="N4:P4"/>
    <mergeCell ref="A44:A47"/>
    <mergeCell ref="B30:B43"/>
    <mergeCell ref="A9:A43"/>
    <mergeCell ref="B10:B29"/>
    <mergeCell ref="C10:D10"/>
    <mergeCell ref="C36:D36"/>
    <mergeCell ref="B9:D9"/>
    <mergeCell ref="C11:D11"/>
    <mergeCell ref="C31:D31"/>
    <mergeCell ref="C32:D32"/>
    <mergeCell ref="C22:D22"/>
    <mergeCell ref="C21:D21"/>
    <mergeCell ref="C20:D20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2016-12-08T08:16:49Z</cp:lastPrinted>
  <dcterms:created xsi:type="dcterms:W3CDTF">1999-04-08T04:49:33Z</dcterms:created>
  <dcterms:modified xsi:type="dcterms:W3CDTF">2016-12-12T08:58:33Z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