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M14" i="18"/>
  <c r="M29"/>
  <c r="P31"/>
  <c r="P28"/>
  <c r="J36"/>
  <c r="F36"/>
  <c r="L47"/>
  <c r="R47"/>
  <c r="Q47"/>
  <c r="R36"/>
  <c r="Q36"/>
  <c r="Q33"/>
  <c r="Q26"/>
  <c r="R18"/>
  <c r="Q18"/>
  <c r="R15"/>
  <c r="Q15"/>
  <c r="Q13" s="1"/>
  <c r="M48"/>
  <c r="H18"/>
  <c r="G18"/>
  <c r="N14"/>
  <c r="O14"/>
  <c r="E15"/>
  <c r="F15"/>
  <c r="G15"/>
  <c r="H15"/>
  <c r="I15"/>
  <c r="J15"/>
  <c r="N15"/>
  <c r="K15"/>
  <c r="L15"/>
  <c r="M16"/>
  <c r="N16"/>
  <c r="O16"/>
  <c r="P16"/>
  <c r="M17"/>
  <c r="N17"/>
  <c r="O17"/>
  <c r="P17"/>
  <c r="E18"/>
  <c r="F18"/>
  <c r="I18"/>
  <c r="J18"/>
  <c r="P18" s="1"/>
  <c r="K18"/>
  <c r="L18"/>
  <c r="L13" s="1"/>
  <c r="M19"/>
  <c r="M18" s="1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M24"/>
  <c r="N24"/>
  <c r="O24"/>
  <c r="P24"/>
  <c r="M25"/>
  <c r="N25"/>
  <c r="O25"/>
  <c r="P25"/>
  <c r="E26"/>
  <c r="F26"/>
  <c r="G26"/>
  <c r="G13"/>
  <c r="G10" s="1"/>
  <c r="I26"/>
  <c r="K26"/>
  <c r="L26"/>
  <c r="M27"/>
  <c r="N27"/>
  <c r="O27"/>
  <c r="P27"/>
  <c r="M28"/>
  <c r="N28"/>
  <c r="O28"/>
  <c r="N29"/>
  <c r="P29"/>
  <c r="M30"/>
  <c r="N30"/>
  <c r="O30"/>
  <c r="P30"/>
  <c r="M31"/>
  <c r="N31"/>
  <c r="O31"/>
  <c r="M32"/>
  <c r="N32"/>
  <c r="O32"/>
  <c r="P32"/>
  <c r="M34"/>
  <c r="M33" s="1"/>
  <c r="M11" s="1"/>
  <c r="N34"/>
  <c r="O34"/>
  <c r="P34"/>
  <c r="M35"/>
  <c r="N35"/>
  <c r="O35"/>
  <c r="P35"/>
  <c r="E36"/>
  <c r="E33" s="1"/>
  <c r="G36"/>
  <c r="G33" s="1"/>
  <c r="H36"/>
  <c r="P36"/>
  <c r="I36"/>
  <c r="I33" s="1"/>
  <c r="I11" s="1"/>
  <c r="K36"/>
  <c r="K33" s="1"/>
  <c r="K11" s="1"/>
  <c r="L36"/>
  <c r="L33" s="1"/>
  <c r="L11" s="1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M45"/>
  <c r="N45"/>
  <c r="O45"/>
  <c r="P45"/>
  <c r="M46"/>
  <c r="N46"/>
  <c r="O46"/>
  <c r="P46"/>
  <c r="E47"/>
  <c r="F47"/>
  <c r="G47"/>
  <c r="H47"/>
  <c r="P47" s="1"/>
  <c r="I47"/>
  <c r="J47"/>
  <c r="O47"/>
  <c r="K47"/>
  <c r="N48"/>
  <c r="O48"/>
  <c r="P48"/>
  <c r="M49"/>
  <c r="M47" s="1"/>
  <c r="N49"/>
  <c r="O49"/>
  <c r="P49"/>
  <c r="M50"/>
  <c r="N50"/>
  <c r="O50"/>
  <c r="P50"/>
  <c r="R33"/>
  <c r="R11" s="1"/>
  <c r="F33"/>
  <c r="F11" s="1"/>
  <c r="O11" s="1"/>
  <c r="E13"/>
  <c r="K13"/>
  <c r="K10"/>
  <c r="K9" s="1"/>
  <c r="N47"/>
  <c r="O18"/>
  <c r="N18"/>
  <c r="P15"/>
  <c r="H33"/>
  <c r="P33" s="1"/>
  <c r="O15"/>
  <c r="F13"/>
  <c r="F12" s="1"/>
  <c r="M36"/>
  <c r="J33"/>
  <c r="O33"/>
  <c r="N36"/>
  <c r="O36"/>
  <c r="I13"/>
  <c r="I10"/>
  <c r="I9" s="1"/>
  <c r="M15"/>
  <c r="O29"/>
  <c r="J26"/>
  <c r="O26" s="1"/>
  <c r="H26"/>
  <c r="P26" s="1"/>
  <c r="H13"/>
  <c r="H12" s="1"/>
  <c r="M26"/>
  <c r="J11"/>
  <c r="R26"/>
  <c r="R13" s="1"/>
  <c r="P14"/>
  <c r="N26"/>
  <c r="H10"/>
  <c r="Q11"/>
  <c r="E11" l="1"/>
  <c r="N11" s="1"/>
  <c r="N33"/>
  <c r="G11"/>
  <c r="G12"/>
  <c r="R10"/>
  <c r="R9" s="1"/>
  <c r="R12"/>
  <c r="E12"/>
  <c r="M13"/>
  <c r="K12"/>
  <c r="I12"/>
  <c r="L10"/>
  <c r="L9" s="1"/>
  <c r="L12"/>
  <c r="Q10"/>
  <c r="Q9" s="1"/>
  <c r="Q12"/>
  <c r="G9"/>
  <c r="E10"/>
  <c r="E9" s="1"/>
  <c r="F10"/>
  <c r="F9" s="1"/>
  <c r="J13"/>
  <c r="H11"/>
  <c r="P11" s="1"/>
  <c r="M10" l="1"/>
  <c r="M9" s="1"/>
  <c r="M12"/>
  <c r="O13"/>
  <c r="N13"/>
  <c r="J12"/>
  <c r="J10"/>
  <c r="P13"/>
  <c r="H9"/>
  <c r="P12" l="1"/>
  <c r="N12"/>
  <c r="O12"/>
  <c r="J9"/>
  <c r="O10"/>
  <c r="N10"/>
  <c r="P10"/>
  <c r="N9" l="1"/>
  <c r="O9"/>
  <c r="P9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<sst xmlns="http://schemas.openxmlformats.org/spreadsheetml/2006/main" count="74" uniqueCount="62">
  <si>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</si>
  <si>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</si>
  <si>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</si>
  <si>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</si>
  <si>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</si>
  <si>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</si>
  <si>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</si>
  <si>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</si>
  <si>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</si>
  <si>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</si>
  <si>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</si>
  <si>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</si>
  <si>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</si>
  <si>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</si>
  <si>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</si>
  <si>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</si>
  <si>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</si>
  <si>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</si>
  <si>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</si>
  <si>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</si>
  <si>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</si>
  <si>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</si>
  <si>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</si>
  <si>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</si>
  <si>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</si>
  <si>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</si>
  <si>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</si>
  <si>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</si>
  <si>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</si>
  <si>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</si>
  <si>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</si>
  <si>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</si>
  <si>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</si>
  <si>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</si>
  <si>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</si>
  <si>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</si>
  <si>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</si>
  <si>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</si>
  <si>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</si>
  <si>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</si>
  <si>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</si>
  <si>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</si>
  <si>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</si>
  <si>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</si>
  <si>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</si>
  <si>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</si>
  <si>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</si>
  <si>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</si>
  <si>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</si>
  <si>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</si>
  <si>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</si>
  <si>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</si>
  <si>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</si>
  <si>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</si>
  <si>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</si>
  <si>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</si>
  <si>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</si>
  <si>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</si>
  <si>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</si>
  <si>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</si>
  <si>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</si>
  <si>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2016년</t>
    </r>
    <r>
      <rPr>
        <b/>
        <sz val="24"/>
        <rFont val="휴먼엑스포"/>
        <family val="1"/>
        <charset val="129"/>
      </rPr>
      <t xml:space="preserve">  8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(2016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</si>
</sst>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3" formatCode="_(* #,##0_);_(* \(#,##0\);_(* &quot;-&quot;_);_(@_)"/>
  </numFmts>
  <fonts count="2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b/>
      <sz val="20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3" fontId="23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5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3" fillId="0" borderId="0" xfId="0" applyNumberFormat="1" applyFont="1" applyAlignment="1" applyProtection="1">
      <alignment horizontal="left" vertical="center"/>
    </xf>
    <xf numFmtId="0" fontId="13" fillId="0" borderId="0" xfId="0" applyNumberFormat="1" applyFont="1" applyAlignment="1" applyProtection="1">
      <alignment horizontal="left" vertical="center"/>
    </xf>
    <xf numFmtId="3" fontId="13" fillId="0" borderId="0" xfId="0" applyNumberFormat="1" applyFont="1" applyAlignment="1" applyProtection="1">
      <alignment horizontal="left" vertical="center"/>
      <protection locked="0"/>
    </xf>
    <xf numFmtId="3" fontId="13" fillId="0" borderId="0" xfId="0" applyNumberFormat="1" applyFont="1" applyAlignment="1" applyProtection="1">
      <alignment vertical="center"/>
    </xf>
    <xf numFmtId="3" fontId="12" fillId="0" borderId="0" xfId="0" quotePrefix="1" applyNumberFormat="1" applyFont="1" applyAlignment="1" applyProtection="1">
      <alignment horizontal="center" vertical="center"/>
    </xf>
    <xf numFmtId="3" fontId="13" fillId="0" borderId="0" xfId="0" applyNumberFormat="1" applyFont="1" applyAlignment="1" applyProtection="1">
      <alignment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5" fillId="0" borderId="0" xfId="0" applyNumberFormat="1" applyFont="1" applyAlignment="1" applyProtection="1">
      <alignment horizontal="right" vertical="center"/>
    </xf>
    <xf numFmtId="3" fontId="20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13" fillId="8" borderId="4" xfId="0" applyNumberFormat="1" applyFont="1" applyFill="1" applyBorder="1" applyAlignment="1" applyProtection="1">
      <alignment horizontal="center" vertical="center"/>
    </xf>
    <xf numFmtId="3" fontId="13" fillId="8" borderId="4" xfId="0" applyNumberFormat="1" applyFont="1" applyFill="1" applyBorder="1" applyAlignment="1" applyProtection="1">
      <alignment horizontal="center" vertical="center" wrapText="1"/>
    </xf>
    <xf numFmtId="3" fontId="13" fillId="2" borderId="6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center" vertical="center"/>
    </xf>
    <xf numFmtId="3" fontId="13" fillId="0" borderId="6" xfId="0" applyNumberFormat="1" applyFont="1" applyFill="1" applyBorder="1" applyAlignment="1" applyProtection="1">
      <alignment horizontal="center" vertical="center"/>
    </xf>
    <xf numFmtId="3" fontId="13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3" fillId="8" borderId="8" xfId="0" applyNumberFormat="1" applyFont="1" applyFill="1" applyBorder="1" applyAlignment="1" applyProtection="1">
      <alignment horizontal="center" vertical="center"/>
    </xf>
    <xf numFmtId="3" fontId="13" fillId="8" borderId="9" xfId="0" applyNumberFormat="1" applyFont="1" applyFill="1" applyBorder="1" applyAlignment="1" applyProtection="1">
      <alignment horizontal="center" vertical="center"/>
    </xf>
    <xf numFmtId="3" fontId="13" fillId="8" borderId="1" xfId="0" applyNumberFormat="1" applyFont="1" applyFill="1" applyBorder="1" applyAlignment="1" applyProtection="1">
      <alignment horizontal="center" vertical="center"/>
    </xf>
    <xf numFmtId="3" fontId="13" fillId="8" borderId="4" xfId="0" applyNumberFormat="1" applyFont="1" applyFill="1" applyBorder="1" applyAlignment="1" applyProtection="1">
      <alignment horizontal="center" vertical="center"/>
    </xf>
    <xf numFmtId="3" fontId="21" fillId="6" borderId="10" xfId="0" applyNumberFormat="1" applyFont="1" applyFill="1" applyBorder="1" applyAlignment="1" applyProtection="1">
      <alignment horizontal="center" vertical="center" wrapText="1"/>
    </xf>
    <xf numFmtId="3" fontId="21" fillId="6" borderId="11" xfId="0" applyNumberFormat="1" applyFont="1" applyFill="1" applyBorder="1" applyAlignment="1" applyProtection="1">
      <alignment horizontal="center" vertical="center" wrapText="1"/>
    </xf>
    <xf numFmtId="3" fontId="21" fillId="6" borderId="2" xfId="0" applyNumberFormat="1" applyFont="1" applyFill="1" applyBorder="1" applyAlignment="1" applyProtection="1">
      <alignment horizontal="center" vertical="center" wrapText="1"/>
    </xf>
    <xf numFmtId="3" fontId="13" fillId="2" borderId="8" xfId="0" applyNumberFormat="1" applyFont="1" applyFill="1" applyBorder="1" applyAlignment="1" applyProtection="1">
      <alignment horizontal="center" vertical="center" wrapText="1"/>
    </xf>
    <xf numFmtId="3" fontId="13" fillId="2" borderId="11" xfId="0" applyNumberFormat="1" applyFont="1" applyFill="1" applyBorder="1" applyAlignment="1" applyProtection="1">
      <alignment horizontal="center" vertical="center" wrapText="1"/>
    </xf>
    <xf numFmtId="3" fontId="21" fillId="5" borderId="12" xfId="0" applyNumberFormat="1" applyFont="1" applyFill="1" applyBorder="1" applyAlignment="1" applyProtection="1">
      <alignment horizontal="center" vertical="center" wrapText="1"/>
    </xf>
    <xf numFmtId="3" fontId="21" fillId="5" borderId="11" xfId="0" applyNumberFormat="1" applyFont="1" applyFill="1" applyBorder="1" applyAlignment="1" applyProtection="1">
      <alignment horizontal="center" vertical="center" wrapText="1"/>
    </xf>
    <xf numFmtId="3" fontId="13" fillId="2" borderId="13" xfId="0" applyNumberFormat="1" applyFont="1" applyFill="1" applyBorder="1" applyAlignment="1" applyProtection="1">
      <alignment horizontal="center" vertical="center"/>
    </xf>
    <xf numFmtId="3" fontId="13" fillId="2" borderId="6" xfId="0" applyNumberFormat="1" applyFont="1" applyFill="1" applyBorder="1" applyAlignment="1" applyProtection="1">
      <alignment horizontal="center" vertical="center"/>
    </xf>
    <xf numFmtId="3" fontId="13" fillId="2" borderId="14" xfId="0" applyNumberFormat="1" applyFont="1" applyFill="1" applyBorder="1" applyAlignment="1" applyProtection="1">
      <alignment horizontal="center" vertical="center"/>
    </xf>
    <xf numFmtId="3" fontId="13" fillId="5" borderId="15" xfId="0" applyNumberFormat="1" applyFont="1" applyFill="1" applyBorder="1" applyAlignment="1" applyProtection="1">
      <alignment horizontal="center" vertical="center"/>
    </xf>
    <xf numFmtId="3" fontId="13" fillId="5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3" fillId="4" borderId="17" xfId="0" applyNumberFormat="1" applyFont="1" applyFill="1" applyBorder="1" applyAlignment="1" applyProtection="1">
      <alignment horizontal="center" vertical="center" wrapText="1"/>
    </xf>
    <xf numFmtId="3" fontId="13" fillId="4" borderId="1" xfId="0" applyNumberFormat="1" applyFont="1" applyFill="1" applyBorder="1" applyAlignment="1" applyProtection="1">
      <alignment horizontal="center" vertical="center"/>
    </xf>
    <xf numFmtId="3" fontId="13" fillId="4" borderId="4" xfId="0" applyNumberFormat="1" applyFont="1" applyFill="1" applyBorder="1" applyAlignment="1" applyProtection="1">
      <alignment horizontal="center" vertical="center"/>
    </xf>
    <xf numFmtId="3" fontId="13" fillId="8" borderId="7" xfId="0" applyNumberFormat="1" applyFont="1" applyFill="1" applyBorder="1" applyAlignment="1" applyProtection="1">
      <alignment horizontal="center" vertical="center"/>
    </xf>
    <xf numFmtId="3" fontId="13" fillId="8" borderId="18" xfId="0" applyNumberFormat="1" applyFont="1" applyFill="1" applyBorder="1" applyAlignment="1" applyProtection="1">
      <alignment horizontal="center" vertical="center"/>
    </xf>
    <xf numFmtId="3" fontId="13" fillId="8" borderId="19" xfId="0" applyNumberFormat="1" applyFont="1" applyFill="1" applyBorder="1" applyAlignment="1" applyProtection="1">
      <alignment horizontal="center" vertical="center"/>
    </xf>
    <xf numFmtId="3" fontId="13" fillId="8" borderId="20" xfId="0" applyNumberFormat="1" applyFont="1" applyFill="1" applyBorder="1" applyAlignment="1" applyProtection="1">
      <alignment horizontal="center" vertical="center"/>
    </xf>
    <xf numFmtId="3" fontId="13" fillId="4" borderId="15" xfId="0" applyNumberFormat="1" applyFont="1" applyFill="1" applyBorder="1" applyAlignment="1" applyProtection="1">
      <alignment horizontal="center" vertical="center"/>
    </xf>
    <xf numFmtId="3" fontId="13" fillId="4" borderId="16" xfId="0" applyNumberFormat="1" applyFont="1" applyFill="1" applyBorder="1" applyAlignment="1" applyProtection="1">
      <alignment horizontal="center" vertical="center"/>
    </xf>
    <xf numFmtId="3" fontId="13" fillId="4" borderId="14" xfId="0" applyNumberFormat="1" applyFont="1" applyFill="1" applyBorder="1" applyAlignment="1" applyProtection="1">
      <alignment horizontal="center" vertical="center"/>
    </xf>
    <xf numFmtId="3" fontId="13" fillId="4" borderId="13" xfId="0" applyNumberFormat="1" applyFont="1" applyFill="1" applyBorder="1" applyAlignment="1" applyProtection="1">
      <alignment horizontal="center" vertical="center"/>
    </xf>
    <xf numFmtId="3" fontId="13" fillId="4" borderId="6" xfId="0" applyNumberFormat="1" applyFont="1" applyFill="1" applyBorder="1" applyAlignment="1" applyProtection="1">
      <alignment horizontal="center" vertical="center"/>
    </xf>
    <xf numFmtId="3" fontId="13" fillId="4" borderId="21" xfId="0" applyNumberFormat="1" applyFont="1" applyFill="1" applyBorder="1" applyAlignment="1" applyProtection="1">
      <alignment horizontal="center" vertical="center"/>
    </xf>
    <xf numFmtId="3" fontId="13" fillId="4" borderId="22" xfId="0" applyNumberFormat="1" applyFont="1" applyFill="1" applyBorder="1" applyAlignment="1" applyProtection="1">
      <alignment horizontal="center" vertical="center"/>
    </xf>
    <xf numFmtId="3" fontId="13" fillId="4" borderId="23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vertical="center"/>
      <protection locked="0"/>
    </xf>
    <xf numFmtId="3" fontId="22" fillId="2" borderId="14" xfId="0" applyNumberFormat="1" applyFont="1" applyFill="1" applyBorder="1" applyAlignment="1" applyProtection="1">
      <alignment horizontal="center" vertical="center"/>
    </xf>
    <xf numFmtId="3" fontId="22" fillId="2" borderId="6" xfId="0" applyNumberFormat="1" applyFont="1" applyFill="1" applyBorder="1" applyAlignment="1" applyProtection="1">
      <alignment horizontal="center" vertical="center"/>
    </xf>
    <xf numFmtId="3" fontId="22" fillId="2" borderId="8" xfId="0" applyNumberFormat="1" applyFont="1" applyFill="1" applyBorder="1" applyAlignment="1" applyProtection="1">
      <alignment horizontal="center" vertical="center"/>
    </xf>
    <xf numFmtId="3" fontId="22" fillId="2" borderId="9" xfId="0" applyNumberFormat="1" applyFont="1" applyFill="1" applyBorder="1" applyAlignment="1" applyProtection="1">
      <alignment horizontal="center" vertical="center"/>
    </xf>
    <xf numFmtId="3" fontId="13" fillId="6" borderId="15" xfId="0" applyNumberFormat="1" applyFont="1" applyFill="1" applyBorder="1" applyAlignment="1" applyProtection="1">
      <alignment horizontal="center" vertical="center"/>
    </xf>
    <xf numFmtId="3" fontId="13" fillId="6" borderId="16" xfId="0" applyNumberFormat="1" applyFont="1" applyFill="1" applyBorder="1" applyAlignment="1" applyProtection="1">
      <alignment horizontal="center" vertical="center"/>
    </xf>
    <xf numFmtId="3" fontId="16" fillId="7" borderId="0" xfId="0" applyNumberFormat="1" applyFont="1" applyFill="1" applyAlignment="1" applyProtection="1">
      <alignment horizontal="center" vertical="center"/>
      <protection locked="0"/>
    </xf>
    <xf numFmtId="3" fontId="13" fillId="2" borderId="11" xfId="0" applyNumberFormat="1" applyFont="1" applyFill="1" applyBorder="1" applyAlignment="1" applyProtection="1">
      <alignment horizontal="center" vertical="center"/>
    </xf>
    <xf numFmtId="3" fontId="13" fillId="2" borderId="2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14">
    <cellStyle name="뷭?_BOOKSHIP" xfId="6"/>
    <cellStyle name="쉼표 [0]" xfId="7" builtinId="6"/>
    <cellStyle name="쉼표 [0] 2" xfId="8"/>
    <cellStyle name="쉼표 [0] 2 2" xfId="9"/>
    <cellStyle name="쉼표 [0] 3" xfId="10"/>
    <cellStyle name="쉼표 [0] 4" xfId="11"/>
    <cellStyle name="콤마 [0]_1202" xfId="12"/>
    <cellStyle name="콤마_1202" xfId="13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0"/>
  <sheetViews>
    <sheetView tabSelected="1" zoomScale="75" zoomScaleNormal="7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3" sqref="E3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5"/>
      <c r="G1" s="91" t="s">
        <v>61</v>
      </c>
      <c r="H1" s="91"/>
      <c r="I1" s="91"/>
      <c r="J1" s="91"/>
      <c r="K1" s="91"/>
      <c r="L1" s="91"/>
      <c r="M1" s="91"/>
      <c r="N1" s="91"/>
      <c r="O1" s="12"/>
      <c r="P1" s="12"/>
      <c r="Q1" s="12"/>
    </row>
    <row r="2" spans="1:18" s="10" customFormat="1" ht="14.25" customHeight="1">
      <c r="E2" s="13"/>
      <c r="G2" s="91"/>
      <c r="H2" s="91"/>
      <c r="I2" s="91"/>
      <c r="J2" s="91"/>
      <c r="K2" s="91"/>
      <c r="L2" s="91"/>
      <c r="M2" s="91"/>
      <c r="N2" s="91"/>
      <c r="O2" s="14"/>
      <c r="P2" s="94"/>
      <c r="Q2" s="12"/>
    </row>
    <row r="3" spans="1:18" s="10" customFormat="1" ht="20.25" customHeight="1">
      <c r="A3" s="15"/>
      <c r="B3" s="68"/>
      <c r="C3" s="68"/>
      <c r="D3" s="11"/>
      <c r="L3" s="23"/>
      <c r="M3" s="22"/>
      <c r="N3" s="22"/>
      <c r="O3" s="22"/>
      <c r="P3" s="94"/>
      <c r="Q3" s="12"/>
    </row>
    <row r="4" spans="1:18" s="10" customFormat="1" ht="16.5" customHeight="1">
      <c r="A4" s="15"/>
      <c r="E4" s="16"/>
      <c r="F4" s="16"/>
      <c r="K4" s="16"/>
      <c r="L4" s="23"/>
      <c r="M4" s="22"/>
      <c r="N4" s="22"/>
      <c r="O4" s="22"/>
      <c r="P4" s="94"/>
      <c r="Q4" s="12"/>
    </row>
    <row r="5" spans="1:18" s="10" customFormat="1" ht="22.5" customHeight="1">
      <c r="A5" s="17"/>
      <c r="B5" s="84"/>
      <c r="C5" s="84"/>
      <c r="D5" s="84"/>
      <c r="E5" s="16"/>
      <c r="F5" s="16"/>
      <c r="G5" s="16"/>
      <c r="H5" s="16"/>
      <c r="I5" s="16"/>
      <c r="J5" s="16"/>
      <c r="K5" s="16"/>
      <c r="L5" s="23"/>
      <c r="M5" s="22"/>
      <c r="N5" s="22"/>
      <c r="O5" s="22"/>
      <c r="P5" s="94"/>
    </row>
    <row r="6" spans="1:18" ht="15.75" customHeight="1">
      <c r="N6" s="1"/>
      <c r="O6" s="1"/>
      <c r="P6" s="3"/>
      <c r="R6" s="24" t="s">
        <v>40</v>
      </c>
    </row>
    <row r="7" spans="1:18" s="4" customFormat="1" ht="27.75" customHeight="1">
      <c r="A7" s="52" t="s">
        <v>41</v>
      </c>
      <c r="B7" s="72"/>
      <c r="C7" s="72"/>
      <c r="D7" s="53"/>
      <c r="E7" s="54" t="s">
        <v>42</v>
      </c>
      <c r="F7" s="54"/>
      <c r="G7" s="52" t="s">
        <v>43</v>
      </c>
      <c r="H7" s="53"/>
      <c r="I7" s="52" t="s">
        <v>44</v>
      </c>
      <c r="J7" s="53"/>
      <c r="K7" s="52" t="s">
        <v>45</v>
      </c>
      <c r="L7" s="53"/>
      <c r="M7" s="54" t="s">
        <v>46</v>
      </c>
      <c r="N7" s="54" t="s">
        <v>47</v>
      </c>
      <c r="O7" s="54"/>
      <c r="P7" s="54"/>
      <c r="Q7" s="52" t="s">
        <v>48</v>
      </c>
      <c r="R7" s="53"/>
    </row>
    <row r="8" spans="1:18" s="4" customFormat="1" ht="36" customHeight="1" thickBot="1">
      <c r="A8" s="73"/>
      <c r="B8" s="74"/>
      <c r="C8" s="74"/>
      <c r="D8" s="75"/>
      <c r="E8" s="38" t="s">
        <v>49</v>
      </c>
      <c r="F8" s="38" t="s">
        <v>50</v>
      </c>
      <c r="G8" s="38" t="s">
        <v>51</v>
      </c>
      <c r="H8" s="38" t="s">
        <v>52</v>
      </c>
      <c r="I8" s="38" t="s">
        <v>51</v>
      </c>
      <c r="J8" s="38" t="s">
        <v>52</v>
      </c>
      <c r="K8" s="38" t="s">
        <v>51</v>
      </c>
      <c r="L8" s="38" t="s">
        <v>52</v>
      </c>
      <c r="M8" s="55"/>
      <c r="N8" s="39" t="s">
        <v>53</v>
      </c>
      <c r="O8" s="39" t="s">
        <v>54</v>
      </c>
      <c r="P8" s="38" t="s">
        <v>55</v>
      </c>
      <c r="Q8" s="38" t="s">
        <v>51</v>
      </c>
      <c r="R8" s="38" t="s">
        <v>52</v>
      </c>
    </row>
    <row r="9" spans="1:18" s="4" customFormat="1" ht="21.75" customHeight="1">
      <c r="A9" s="69" t="s">
        <v>56</v>
      </c>
      <c r="B9" s="76" t="s">
        <v>57</v>
      </c>
      <c r="C9" s="76"/>
      <c r="D9" s="77"/>
      <c r="E9" s="28">
        <f t="shared" ref="E9:M9" si="0">SUM(E10:E11)</f>
        <v>244230000</v>
      </c>
      <c r="F9" s="28">
        <f t="shared" si="0"/>
        <v>279079000</v>
      </c>
      <c r="G9" s="28">
        <f>SUM(G10:G11)</f>
        <v>24966218</v>
      </c>
      <c r="H9" s="28">
        <f t="shared" si="0"/>
        <v>303348184</v>
      </c>
      <c r="I9" s="28">
        <f t="shared" si="0"/>
        <v>35946240</v>
      </c>
      <c r="J9" s="28">
        <f>SUM(J10:J11)</f>
        <v>291687532</v>
      </c>
      <c r="K9" s="28">
        <f t="shared" si="0"/>
        <v>0</v>
      </c>
      <c r="L9" s="28">
        <f t="shared" si="0"/>
        <v>904572</v>
      </c>
      <c r="M9" s="28">
        <f t="shared" si="0"/>
        <v>10756080</v>
      </c>
      <c r="N9" s="29">
        <f t="shared" ref="N9:N50" si="1">+J9/E9*100</f>
        <v>119.43149162674528</v>
      </c>
      <c r="O9" s="29">
        <f t="shared" ref="O9:O50" si="2">+J9/F9*100</f>
        <v>104.51790783254921</v>
      </c>
      <c r="P9" s="29">
        <f t="shared" ref="P9:P50" si="3">+J9/H9*100</f>
        <v>96.156017205627975</v>
      </c>
      <c r="Q9" s="28">
        <f>SUM(Q10:Q11)</f>
        <v>169018</v>
      </c>
      <c r="R9" s="28">
        <f>SUM(R10:R11)</f>
        <v>5520956</v>
      </c>
    </row>
    <row r="10" spans="1:18" s="4" customFormat="1" ht="21.75" customHeight="1">
      <c r="A10" s="70"/>
      <c r="B10" s="78" t="s">
        <v>27</v>
      </c>
      <c r="C10" s="79"/>
      <c r="D10" s="80"/>
      <c r="E10" s="18">
        <f t="shared" ref="E10:M10" si="4">E13+E48+E49</f>
        <v>79180000</v>
      </c>
      <c r="F10" s="18">
        <f t="shared" si="4"/>
        <v>79180000</v>
      </c>
      <c r="G10" s="18">
        <f t="shared" si="4"/>
        <v>9905724</v>
      </c>
      <c r="H10" s="18">
        <f t="shared" si="4"/>
        <v>104154063</v>
      </c>
      <c r="I10" s="18">
        <f t="shared" si="4"/>
        <v>14739759</v>
      </c>
      <c r="J10" s="18">
        <f t="shared" si="4"/>
        <v>101590900</v>
      </c>
      <c r="K10" s="18">
        <f t="shared" si="4"/>
        <v>0</v>
      </c>
      <c r="L10" s="18">
        <f t="shared" si="4"/>
        <v>153594</v>
      </c>
      <c r="M10" s="18">
        <f t="shared" si="4"/>
        <v>2409569</v>
      </c>
      <c r="N10" s="19">
        <f t="shared" si="1"/>
        <v>128.30373831775702</v>
      </c>
      <c r="O10" s="19">
        <f t="shared" si="2"/>
        <v>128.30373831775702</v>
      </c>
      <c r="P10" s="19">
        <f t="shared" si="3"/>
        <v>97.539065758769297</v>
      </c>
      <c r="Q10" s="18">
        <f>Q13+Q48+Q49</f>
        <v>18819</v>
      </c>
      <c r="R10" s="18">
        <f>R13+R48+R49</f>
        <v>1619209</v>
      </c>
    </row>
    <row r="11" spans="1:18" s="4" customFormat="1" ht="21.75" customHeight="1" thickBot="1">
      <c r="A11" s="71"/>
      <c r="B11" s="81" t="s">
        <v>17</v>
      </c>
      <c r="C11" s="82"/>
      <c r="D11" s="83"/>
      <c r="E11" s="30">
        <f>E33+E50</f>
        <v>165050000</v>
      </c>
      <c r="F11" s="30">
        <f t="shared" ref="F11:M11" si="5">F33+F50</f>
        <v>199899000</v>
      </c>
      <c r="G11" s="30">
        <f t="shared" si="5"/>
        <v>15060494</v>
      </c>
      <c r="H11" s="30">
        <f t="shared" si="5"/>
        <v>199194121</v>
      </c>
      <c r="I11" s="30">
        <f t="shared" si="5"/>
        <v>21206481</v>
      </c>
      <c r="J11" s="30">
        <f t="shared" si="5"/>
        <v>190096632</v>
      </c>
      <c r="K11" s="30">
        <f t="shared" si="5"/>
        <v>0</v>
      </c>
      <c r="L11" s="30">
        <f t="shared" si="5"/>
        <v>750978</v>
      </c>
      <c r="M11" s="30">
        <f t="shared" si="5"/>
        <v>8346511</v>
      </c>
      <c r="N11" s="31">
        <f t="shared" si="1"/>
        <v>115.17517843077856</v>
      </c>
      <c r="O11" s="31">
        <f t="shared" si="2"/>
        <v>95.096339651524019</v>
      </c>
      <c r="P11" s="31">
        <f t="shared" si="3"/>
        <v>95.432852659341279</v>
      </c>
      <c r="Q11" s="30">
        <f>Q33+Q50</f>
        <v>150199</v>
      </c>
      <c r="R11" s="30">
        <f>R33+R50</f>
        <v>3901747</v>
      </c>
    </row>
    <row r="12" spans="1:18" s="4" customFormat="1" ht="21.75" customHeight="1">
      <c r="A12" s="61" t="s">
        <v>18</v>
      </c>
      <c r="B12" s="66" t="s">
        <v>15</v>
      </c>
      <c r="C12" s="66"/>
      <c r="D12" s="67"/>
      <c r="E12" s="26">
        <f t="shared" ref="E12:M12" si="6">SUM(E13,E33)</f>
        <v>242980000</v>
      </c>
      <c r="F12" s="26">
        <f t="shared" si="6"/>
        <v>277729000</v>
      </c>
      <c r="G12" s="26">
        <f t="shared" si="6"/>
        <v>25074541</v>
      </c>
      <c r="H12" s="26">
        <f t="shared" si="6"/>
        <v>295785995</v>
      </c>
      <c r="I12" s="26">
        <f t="shared" si="6"/>
        <v>35792095</v>
      </c>
      <c r="J12" s="26">
        <f t="shared" si="6"/>
        <v>291621477</v>
      </c>
      <c r="K12" s="26">
        <f t="shared" si="6"/>
        <v>0</v>
      </c>
      <c r="L12" s="26">
        <f t="shared" si="6"/>
        <v>384</v>
      </c>
      <c r="M12" s="26">
        <f t="shared" si="6"/>
        <v>4164134</v>
      </c>
      <c r="N12" s="27">
        <f t="shared" si="1"/>
        <v>120.01871635525558</v>
      </c>
      <c r="O12" s="27">
        <f t="shared" si="2"/>
        <v>105.00217010106977</v>
      </c>
      <c r="P12" s="27">
        <f t="shared" si="3"/>
        <v>98.592050309887043</v>
      </c>
      <c r="Q12" s="26">
        <f>SUM(Q13,Q33)</f>
        <v>148376</v>
      </c>
      <c r="R12" s="26">
        <f>SUM(R13,R33)</f>
        <v>1939907</v>
      </c>
    </row>
    <row r="13" spans="1:18" s="4" customFormat="1" ht="21.75" customHeight="1">
      <c r="A13" s="62"/>
      <c r="B13" s="59" t="s">
        <v>19</v>
      </c>
      <c r="C13" s="63" t="s">
        <v>7</v>
      </c>
      <c r="D13" s="64"/>
      <c r="E13" s="6">
        <f t="shared" ref="E13:M13" si="7">SUM(E14,E15,E18,E21:E25,E26)</f>
        <v>78430000</v>
      </c>
      <c r="F13" s="6">
        <f t="shared" si="7"/>
        <v>78430000</v>
      </c>
      <c r="G13" s="6">
        <f t="shared" si="7"/>
        <v>9898565</v>
      </c>
      <c r="H13" s="6">
        <f t="shared" si="7"/>
        <v>102929642</v>
      </c>
      <c r="I13" s="6">
        <f t="shared" si="7"/>
        <v>14710691</v>
      </c>
      <c r="J13" s="6">
        <f t="shared" si="7"/>
        <v>102230627</v>
      </c>
      <c r="K13" s="6">
        <f t="shared" si="7"/>
        <v>0</v>
      </c>
      <c r="L13" s="6">
        <f t="shared" si="7"/>
        <v>104</v>
      </c>
      <c r="M13" s="6">
        <f t="shared" si="7"/>
        <v>698911</v>
      </c>
      <c r="N13" s="7">
        <f t="shared" si="1"/>
        <v>130.34633048578351</v>
      </c>
      <c r="O13" s="7">
        <f t="shared" si="2"/>
        <v>130.34633048578351</v>
      </c>
      <c r="P13" s="7">
        <f t="shared" si="3"/>
        <v>99.32088076241439</v>
      </c>
      <c r="Q13" s="6">
        <f>SUM(Q14,Q15,Q18,Q21:Q25,Q26)</f>
        <v>16266</v>
      </c>
      <c r="R13" s="6">
        <f>SUM(R14,R15,R18,R21:R25,R26)</f>
        <v>221744</v>
      </c>
    </row>
    <row r="14" spans="1:18" s="4" customFormat="1" ht="21.75" customHeight="1">
      <c r="A14" s="62"/>
      <c r="B14" s="60"/>
      <c r="C14" s="65" t="s">
        <v>20</v>
      </c>
      <c r="D14" s="64"/>
      <c r="E14" s="9">
        <v>41200000</v>
      </c>
      <c r="F14" s="9">
        <v>41200000</v>
      </c>
      <c r="G14" s="9">
        <v>6503431</v>
      </c>
      <c r="H14" s="21">
        <v>69723034</v>
      </c>
      <c r="I14" s="9">
        <v>6527334</v>
      </c>
      <c r="J14" s="21">
        <v>69590967</v>
      </c>
      <c r="K14" s="9"/>
      <c r="L14" s="21"/>
      <c r="M14" s="6">
        <f>H14-J14-L14</f>
        <v>132067</v>
      </c>
      <c r="N14" s="7">
        <f t="shared" si="1"/>
        <v>168.9101140776699</v>
      </c>
      <c r="O14" s="7">
        <f t="shared" si="2"/>
        <v>168.9101140776699</v>
      </c>
      <c r="P14" s="7">
        <f t="shared" si="3"/>
        <v>99.810583400601871</v>
      </c>
      <c r="Q14" s="46">
        <v>10117</v>
      </c>
      <c r="R14" s="45">
        <v>153603</v>
      </c>
    </row>
    <row r="15" spans="1:18" s="4" customFormat="1" ht="21.75" customHeight="1">
      <c r="A15" s="62"/>
      <c r="B15" s="60"/>
      <c r="C15" s="59" t="s">
        <v>58</v>
      </c>
      <c r="D15" s="40" t="s">
        <v>26</v>
      </c>
      <c r="E15" s="20">
        <f t="shared" ref="E15:M15" si="8">SUM(E16:E17)</f>
        <v>6500000</v>
      </c>
      <c r="F15" s="20">
        <f t="shared" si="8"/>
        <v>6500000</v>
      </c>
      <c r="G15" s="20">
        <f t="shared" si="8"/>
        <v>611950</v>
      </c>
      <c r="H15" s="20">
        <f t="shared" si="8"/>
        <v>5483835</v>
      </c>
      <c r="I15" s="20">
        <f t="shared" si="8"/>
        <v>587973</v>
      </c>
      <c r="J15" s="20">
        <f t="shared" si="8"/>
        <v>5436594</v>
      </c>
      <c r="K15" s="20">
        <f t="shared" si="8"/>
        <v>0</v>
      </c>
      <c r="L15" s="20">
        <f t="shared" si="8"/>
        <v>20</v>
      </c>
      <c r="M15" s="20">
        <f t="shared" si="8"/>
        <v>47221</v>
      </c>
      <c r="N15" s="7">
        <f t="shared" si="1"/>
        <v>83.639907692307688</v>
      </c>
      <c r="O15" s="7">
        <f t="shared" si="2"/>
        <v>83.639907692307688</v>
      </c>
      <c r="P15" s="7">
        <f t="shared" si="3"/>
        <v>99.138540820429498</v>
      </c>
      <c r="Q15" s="47">
        <f>SUM(Q16:Q17)</f>
        <v>122</v>
      </c>
      <c r="R15" s="47">
        <f>SUM(R16:R17)</f>
        <v>16157</v>
      </c>
    </row>
    <row r="16" spans="1:18" s="4" customFormat="1" ht="21.75" customHeight="1">
      <c r="A16" s="62"/>
      <c r="B16" s="60"/>
      <c r="C16" s="92"/>
      <c r="D16" s="41" t="s">
        <v>28</v>
      </c>
      <c r="E16" s="8">
        <v>5550000</v>
      </c>
      <c r="F16" s="8">
        <v>5550000</v>
      </c>
      <c r="G16" s="9">
        <v>587389</v>
      </c>
      <c r="H16" s="21">
        <v>4487074</v>
      </c>
      <c r="I16" s="9">
        <v>561247</v>
      </c>
      <c r="J16" s="21">
        <v>4460529</v>
      </c>
      <c r="K16" s="9"/>
      <c r="L16" s="21"/>
      <c r="M16" s="6">
        <f>H16-J16-L16</f>
        <v>26545</v>
      </c>
      <c r="N16" s="7">
        <f t="shared" si="1"/>
        <v>80.369891891891882</v>
      </c>
      <c r="O16" s="7">
        <f t="shared" si="2"/>
        <v>80.369891891891882</v>
      </c>
      <c r="P16" s="7">
        <f t="shared" si="3"/>
        <v>99.408411806892417</v>
      </c>
      <c r="Q16" s="46">
        <v>40</v>
      </c>
      <c r="R16" s="45">
        <v>15550</v>
      </c>
    </row>
    <row r="17" spans="1:18" s="4" customFormat="1" ht="21.75" customHeight="1">
      <c r="A17" s="62"/>
      <c r="B17" s="60"/>
      <c r="C17" s="93"/>
      <c r="D17" s="41" t="s">
        <v>29</v>
      </c>
      <c r="E17" s="8">
        <v>950000</v>
      </c>
      <c r="F17" s="8">
        <v>950000</v>
      </c>
      <c r="G17" s="9">
        <v>24561</v>
      </c>
      <c r="H17" s="21">
        <v>996761</v>
      </c>
      <c r="I17" s="9">
        <v>26726</v>
      </c>
      <c r="J17" s="21">
        <v>976065</v>
      </c>
      <c r="K17" s="9">
        <v>0</v>
      </c>
      <c r="L17" s="21">
        <v>20</v>
      </c>
      <c r="M17" s="6">
        <f>H17-J17-L17</f>
        <v>20676</v>
      </c>
      <c r="N17" s="7">
        <f t="shared" si="1"/>
        <v>102.74368421052631</v>
      </c>
      <c r="O17" s="7">
        <f t="shared" si="2"/>
        <v>102.74368421052631</v>
      </c>
      <c r="P17" s="7">
        <f t="shared" si="3"/>
        <v>97.923674782620907</v>
      </c>
      <c r="Q17" s="46">
        <v>82</v>
      </c>
      <c r="R17" s="45">
        <v>607</v>
      </c>
    </row>
    <row r="18" spans="1:18" s="4" customFormat="1" ht="21.75" customHeight="1">
      <c r="A18" s="62"/>
      <c r="B18" s="60"/>
      <c r="C18" s="59" t="s">
        <v>59</v>
      </c>
      <c r="D18" s="40" t="s">
        <v>26</v>
      </c>
      <c r="E18" s="20">
        <f t="shared" ref="E18:M18" si="9">SUM(E19:E20)</f>
        <v>9200000</v>
      </c>
      <c r="F18" s="20">
        <f t="shared" si="9"/>
        <v>9200000</v>
      </c>
      <c r="G18" s="20">
        <f t="shared" si="9"/>
        <v>440910</v>
      </c>
      <c r="H18" s="20">
        <f t="shared" si="9"/>
        <v>10540958</v>
      </c>
      <c r="I18" s="20">
        <f t="shared" si="9"/>
        <v>4458660</v>
      </c>
      <c r="J18" s="20">
        <f t="shared" si="9"/>
        <v>10383360</v>
      </c>
      <c r="K18" s="20">
        <f t="shared" si="9"/>
        <v>0</v>
      </c>
      <c r="L18" s="20">
        <f t="shared" si="9"/>
        <v>0</v>
      </c>
      <c r="M18" s="20">
        <f t="shared" si="9"/>
        <v>157598</v>
      </c>
      <c r="N18" s="7">
        <f t="shared" si="1"/>
        <v>112.86260869565217</v>
      </c>
      <c r="O18" s="7">
        <f t="shared" si="2"/>
        <v>112.86260869565217</v>
      </c>
      <c r="P18" s="7">
        <f t="shared" si="3"/>
        <v>98.504898700858121</v>
      </c>
      <c r="Q18" s="47">
        <f>SUM(Q19:Q20)</f>
        <v>775</v>
      </c>
      <c r="R18" s="47">
        <f>SUM(R19:R20)</f>
        <v>1045</v>
      </c>
    </row>
    <row r="19" spans="1:18" s="4" customFormat="1" ht="21.75" customHeight="1">
      <c r="A19" s="62"/>
      <c r="B19" s="60"/>
      <c r="C19" s="92"/>
      <c r="D19" s="42" t="s">
        <v>30</v>
      </c>
      <c r="E19" s="8">
        <v>2035000</v>
      </c>
      <c r="F19" s="8">
        <v>2035000</v>
      </c>
      <c r="G19" s="21">
        <v>429556</v>
      </c>
      <c r="H19" s="21">
        <v>1773148</v>
      </c>
      <c r="I19" s="21">
        <v>434229</v>
      </c>
      <c r="J19" s="21">
        <v>1772366</v>
      </c>
      <c r="K19" s="21"/>
      <c r="L19" s="21"/>
      <c r="M19" s="6">
        <f t="shared" ref="M19:M25" si="10">H19-J19-L19</f>
        <v>782</v>
      </c>
      <c r="N19" s="7">
        <f t="shared" si="1"/>
        <v>87.094152334152326</v>
      </c>
      <c r="O19" s="7">
        <f t="shared" si="2"/>
        <v>87.094152334152326</v>
      </c>
      <c r="P19" s="7">
        <f t="shared" si="3"/>
        <v>99.955897646445763</v>
      </c>
      <c r="Q19" s="46"/>
      <c r="R19" s="45"/>
    </row>
    <row r="20" spans="1:18" s="4" customFormat="1" ht="21.75" customHeight="1">
      <c r="A20" s="62"/>
      <c r="B20" s="60"/>
      <c r="C20" s="93"/>
      <c r="D20" s="42" t="s">
        <v>31</v>
      </c>
      <c r="E20" s="8">
        <v>7165000</v>
      </c>
      <c r="F20" s="8">
        <v>7165000</v>
      </c>
      <c r="G20" s="21">
        <v>11354</v>
      </c>
      <c r="H20" s="21">
        <v>8767810</v>
      </c>
      <c r="I20" s="21">
        <v>4024431</v>
      </c>
      <c r="J20" s="21">
        <v>8610994</v>
      </c>
      <c r="K20" s="21"/>
      <c r="L20" s="21"/>
      <c r="M20" s="6">
        <f t="shared" si="10"/>
        <v>156816</v>
      </c>
      <c r="N20" s="7">
        <f t="shared" si="1"/>
        <v>120.18135380321004</v>
      </c>
      <c r="O20" s="7">
        <f t="shared" si="2"/>
        <v>120.18135380321004</v>
      </c>
      <c r="P20" s="7">
        <f t="shared" si="3"/>
        <v>98.211457593173208</v>
      </c>
      <c r="Q20" s="46">
        <v>775</v>
      </c>
      <c r="R20" s="45">
        <v>1045</v>
      </c>
    </row>
    <row r="21" spans="1:18" s="4" customFormat="1" ht="21.75" customHeight="1">
      <c r="A21" s="62"/>
      <c r="B21" s="60"/>
      <c r="C21" s="65" t="s">
        <v>32</v>
      </c>
      <c r="D21" s="64"/>
      <c r="E21" s="8"/>
      <c r="F21" s="8"/>
      <c r="G21" s="21"/>
      <c r="H21" s="21"/>
      <c r="I21" s="21"/>
      <c r="J21" s="21"/>
      <c r="K21" s="21"/>
      <c r="L21" s="21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6"/>
      <c r="R21" s="45"/>
    </row>
    <row r="22" spans="1:18" s="4" customFormat="1" ht="21.75" customHeight="1">
      <c r="A22" s="62"/>
      <c r="B22" s="60"/>
      <c r="C22" s="85" t="s">
        <v>21</v>
      </c>
      <c r="D22" s="86"/>
      <c r="E22" s="8"/>
      <c r="F22" s="8"/>
      <c r="G22" s="8">
        <v>7972</v>
      </c>
      <c r="H22" s="21">
        <v>114142</v>
      </c>
      <c r="I22" s="21">
        <v>7972</v>
      </c>
      <c r="J22" s="21">
        <v>114142</v>
      </c>
      <c r="K22" s="21"/>
      <c r="L22" s="21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>
        <f t="shared" si="3"/>
        <v>100</v>
      </c>
      <c r="Q22" s="46"/>
      <c r="R22" s="45">
        <v>2034</v>
      </c>
    </row>
    <row r="23" spans="1:18" s="4" customFormat="1" ht="21.75" customHeight="1">
      <c r="A23" s="62"/>
      <c r="B23" s="60"/>
      <c r="C23" s="85" t="s">
        <v>22</v>
      </c>
      <c r="D23" s="86"/>
      <c r="E23" s="8"/>
      <c r="F23" s="8"/>
      <c r="G23" s="21"/>
      <c r="H23" s="21"/>
      <c r="I23" s="21"/>
      <c r="J23" s="21"/>
      <c r="K23" s="21"/>
      <c r="L23" s="21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6"/>
      <c r="R23" s="45"/>
    </row>
    <row r="24" spans="1:18" s="4" customFormat="1" ht="21.75" customHeight="1">
      <c r="A24" s="62"/>
      <c r="B24" s="60"/>
      <c r="C24" s="85" t="s">
        <v>23</v>
      </c>
      <c r="D24" s="86"/>
      <c r="E24" s="8"/>
      <c r="F24" s="8"/>
      <c r="G24" s="21"/>
      <c r="H24" s="21"/>
      <c r="I24" s="21"/>
      <c r="J24" s="21"/>
      <c r="K24" s="21"/>
      <c r="L24" s="21"/>
      <c r="M24" s="6">
        <f t="shared" si="10"/>
        <v>0</v>
      </c>
      <c r="N24" s="7" t="e">
        <f t="shared" si="1"/>
        <v>#DIV/0!</v>
      </c>
      <c r="O24" s="7" t="e">
        <f t="shared" si="2"/>
        <v>#DIV/0!</v>
      </c>
      <c r="P24" s="7" t="e">
        <f t="shared" si="3"/>
        <v>#DIV/0!</v>
      </c>
      <c r="Q24" s="46"/>
      <c r="R24" s="45"/>
    </row>
    <row r="25" spans="1:18" s="4" customFormat="1" ht="21.75" customHeight="1">
      <c r="A25" s="62"/>
      <c r="B25" s="60"/>
      <c r="C25" s="85" t="s">
        <v>24</v>
      </c>
      <c r="D25" s="86"/>
      <c r="E25" s="8"/>
      <c r="F25" s="8"/>
      <c r="G25" s="21"/>
      <c r="H25" s="21"/>
      <c r="I25" s="21"/>
      <c r="J25" s="21"/>
      <c r="K25" s="21"/>
      <c r="L25" s="21"/>
      <c r="M25" s="6">
        <f t="shared" si="10"/>
        <v>0</v>
      </c>
      <c r="N25" s="7" t="e">
        <f t="shared" si="1"/>
        <v>#DIV/0!</v>
      </c>
      <c r="O25" s="7" t="e">
        <f t="shared" si="2"/>
        <v>#DIV/0!</v>
      </c>
      <c r="P25" s="7" t="e">
        <f t="shared" si="3"/>
        <v>#DIV/0!</v>
      </c>
      <c r="Q25" s="46"/>
      <c r="R25" s="45"/>
    </row>
    <row r="26" spans="1:18" s="4" customFormat="1" ht="21.75" customHeight="1">
      <c r="A26" s="62"/>
      <c r="B26" s="60"/>
      <c r="C26" s="59" t="s">
        <v>33</v>
      </c>
      <c r="D26" s="40" t="s">
        <v>26</v>
      </c>
      <c r="E26" s="6">
        <f>SUM(E27:E32)</f>
        <v>21530000</v>
      </c>
      <c r="F26" s="6">
        <f t="shared" ref="F26:M26" si="11">SUM(F27:F32)</f>
        <v>21530000</v>
      </c>
      <c r="G26" s="6">
        <f t="shared" si="11"/>
        <v>2334302</v>
      </c>
      <c r="H26" s="6">
        <f t="shared" si="11"/>
        <v>17067673</v>
      </c>
      <c r="I26" s="6">
        <f t="shared" si="11"/>
        <v>3128752</v>
      </c>
      <c r="J26" s="6">
        <f t="shared" si="11"/>
        <v>16705564</v>
      </c>
      <c r="K26" s="6">
        <f t="shared" si="11"/>
        <v>0</v>
      </c>
      <c r="L26" s="6">
        <f t="shared" si="11"/>
        <v>84</v>
      </c>
      <c r="M26" s="6">
        <f t="shared" si="11"/>
        <v>362025</v>
      </c>
      <c r="N26" s="7">
        <f t="shared" si="1"/>
        <v>77.592029725963769</v>
      </c>
      <c r="O26" s="7">
        <f t="shared" si="2"/>
        <v>77.592029725963769</v>
      </c>
      <c r="P26" s="7">
        <f t="shared" si="3"/>
        <v>97.878392678369224</v>
      </c>
      <c r="Q26" s="48">
        <f>SUM(Q27:Q32)</f>
        <v>5252</v>
      </c>
      <c r="R26" s="48">
        <f>SUM(R27:R32)</f>
        <v>48905</v>
      </c>
    </row>
    <row r="27" spans="1:18" s="4" customFormat="1" ht="21.75" customHeight="1">
      <c r="A27" s="62"/>
      <c r="B27" s="60"/>
      <c r="C27" s="92"/>
      <c r="D27" s="43" t="s">
        <v>39</v>
      </c>
      <c r="E27" s="44">
        <v>2456000</v>
      </c>
      <c r="F27" s="8">
        <v>2456000</v>
      </c>
      <c r="G27" s="21">
        <v>440441</v>
      </c>
      <c r="H27" s="45">
        <v>3909862</v>
      </c>
      <c r="I27" s="21">
        <v>441267</v>
      </c>
      <c r="J27" s="45">
        <v>3902103</v>
      </c>
      <c r="K27" s="21"/>
      <c r="L27" s="21"/>
      <c r="M27" s="6">
        <f t="shared" ref="M27:M32" si="12">H27-J27-L27</f>
        <v>7759</v>
      </c>
      <c r="N27" s="7">
        <f t="shared" si="1"/>
        <v>158.88041530944625</v>
      </c>
      <c r="O27" s="7">
        <f t="shared" si="2"/>
        <v>158.88041530944625</v>
      </c>
      <c r="P27" s="7">
        <f t="shared" si="3"/>
        <v>99.801553098293496</v>
      </c>
      <c r="Q27" s="46">
        <v>87</v>
      </c>
      <c r="R27" s="45">
        <v>8166</v>
      </c>
    </row>
    <row r="28" spans="1:18" s="4" customFormat="1" ht="21.75" customHeight="1">
      <c r="A28" s="62"/>
      <c r="B28" s="60"/>
      <c r="C28" s="92"/>
      <c r="D28" s="43" t="s">
        <v>34</v>
      </c>
      <c r="E28" s="44">
        <v>1789000</v>
      </c>
      <c r="F28" s="8">
        <v>1789000</v>
      </c>
      <c r="G28" s="21">
        <v>100501</v>
      </c>
      <c r="H28" s="45">
        <v>765388</v>
      </c>
      <c r="I28" s="21">
        <v>95193</v>
      </c>
      <c r="J28" s="45">
        <v>760078</v>
      </c>
      <c r="K28" s="21"/>
      <c r="L28" s="21"/>
      <c r="M28" s="6">
        <f t="shared" si="12"/>
        <v>5310</v>
      </c>
      <c r="N28" s="7">
        <f t="shared" si="1"/>
        <v>42.486193404136394</v>
      </c>
      <c r="O28" s="7">
        <f t="shared" si="2"/>
        <v>42.486193404136394</v>
      </c>
      <c r="P28" s="7">
        <f t="shared" si="3"/>
        <v>99.306234223687852</v>
      </c>
      <c r="Q28" s="46">
        <v>6</v>
      </c>
      <c r="R28" s="45">
        <v>2363</v>
      </c>
    </row>
    <row r="29" spans="1:18" s="4" customFormat="1" ht="21.75" customHeight="1">
      <c r="A29" s="62"/>
      <c r="B29" s="60"/>
      <c r="C29" s="92"/>
      <c r="D29" s="43" t="s">
        <v>25</v>
      </c>
      <c r="E29" s="44">
        <v>85000</v>
      </c>
      <c r="F29" s="8">
        <v>85000</v>
      </c>
      <c r="G29" s="21">
        <v>179819</v>
      </c>
      <c r="H29" s="45">
        <v>180510</v>
      </c>
      <c r="I29" s="21">
        <v>126577</v>
      </c>
      <c r="J29" s="45">
        <v>127268</v>
      </c>
      <c r="K29" s="21"/>
      <c r="L29" s="21"/>
      <c r="M29" s="6">
        <f t="shared" si="12"/>
        <v>53242</v>
      </c>
      <c r="N29" s="7">
        <f t="shared" si="1"/>
        <v>149.7270588235294</v>
      </c>
      <c r="O29" s="7">
        <f t="shared" si="2"/>
        <v>149.7270588235294</v>
      </c>
      <c r="P29" s="7">
        <f t="shared" si="3"/>
        <v>70.504681181098007</v>
      </c>
      <c r="Q29" s="46">
        <v>10</v>
      </c>
      <c r="R29" s="45">
        <v>10</v>
      </c>
    </row>
    <row r="30" spans="1:18" s="4" customFormat="1" ht="21.75" customHeight="1">
      <c r="A30" s="62"/>
      <c r="B30" s="60"/>
      <c r="C30" s="92"/>
      <c r="D30" s="43" t="s">
        <v>3</v>
      </c>
      <c r="E30" s="44">
        <v>3000000</v>
      </c>
      <c r="F30" s="8">
        <v>3000000</v>
      </c>
      <c r="G30" s="21">
        <v>4745</v>
      </c>
      <c r="H30" s="45">
        <v>1920316</v>
      </c>
      <c r="I30" s="21">
        <v>734694</v>
      </c>
      <c r="J30" s="45">
        <v>1841900</v>
      </c>
      <c r="K30" s="21"/>
      <c r="L30" s="21"/>
      <c r="M30" s="6">
        <f t="shared" si="12"/>
        <v>78416</v>
      </c>
      <c r="N30" s="7">
        <f t="shared" si="1"/>
        <v>61.396666666666668</v>
      </c>
      <c r="O30" s="7">
        <f t="shared" si="2"/>
        <v>61.396666666666668</v>
      </c>
      <c r="P30" s="7">
        <f t="shared" si="3"/>
        <v>95.916505408484852</v>
      </c>
      <c r="Q30" s="46">
        <v>259</v>
      </c>
      <c r="R30" s="45">
        <v>360</v>
      </c>
    </row>
    <row r="31" spans="1:18" s="4" customFormat="1" ht="21.75" customHeight="1">
      <c r="A31" s="62"/>
      <c r="B31" s="60"/>
      <c r="C31" s="92"/>
      <c r="D31" s="43" t="s">
        <v>4</v>
      </c>
      <c r="E31" s="44">
        <v>5800000</v>
      </c>
      <c r="F31" s="8">
        <v>5800000</v>
      </c>
      <c r="G31" s="21">
        <v>-1913</v>
      </c>
      <c r="H31" s="45">
        <v>4063924</v>
      </c>
      <c r="I31" s="21">
        <v>120312</v>
      </c>
      <c r="J31" s="45">
        <v>3846542</v>
      </c>
      <c r="K31" s="21"/>
      <c r="L31" s="21">
        <v>84</v>
      </c>
      <c r="M31" s="6">
        <f t="shared" si="12"/>
        <v>217298</v>
      </c>
      <c r="N31" s="7">
        <f t="shared" si="1"/>
        <v>66.319689655172411</v>
      </c>
      <c r="O31" s="7">
        <f t="shared" si="2"/>
        <v>66.319689655172411</v>
      </c>
      <c r="P31" s="7">
        <f t="shared" si="3"/>
        <v>94.650933432810263</v>
      </c>
      <c r="Q31" s="46">
        <v>4890</v>
      </c>
      <c r="R31" s="45">
        <v>37909</v>
      </c>
    </row>
    <row r="32" spans="1:18" s="4" customFormat="1" ht="21.75" customHeight="1">
      <c r="A32" s="62"/>
      <c r="B32" s="60"/>
      <c r="C32" s="93"/>
      <c r="D32" s="43" t="s">
        <v>5</v>
      </c>
      <c r="E32" s="44">
        <v>8400000</v>
      </c>
      <c r="F32" s="8">
        <v>8400000</v>
      </c>
      <c r="G32" s="21">
        <v>1610709</v>
      </c>
      <c r="H32" s="45">
        <v>6227673</v>
      </c>
      <c r="I32" s="21">
        <v>1610709</v>
      </c>
      <c r="J32" s="45">
        <v>6227673</v>
      </c>
      <c r="K32" s="21"/>
      <c r="L32" s="21"/>
      <c r="M32" s="6">
        <f t="shared" si="12"/>
        <v>0</v>
      </c>
      <c r="N32" s="7">
        <f t="shared" si="1"/>
        <v>74.13896428571428</v>
      </c>
      <c r="O32" s="7">
        <f t="shared" si="2"/>
        <v>74.13896428571428</v>
      </c>
      <c r="P32" s="7">
        <f t="shared" si="3"/>
        <v>100</v>
      </c>
      <c r="Q32" s="46"/>
      <c r="R32" s="45">
        <v>97</v>
      </c>
    </row>
    <row r="33" spans="1:18" s="5" customFormat="1" ht="21.75" customHeight="1">
      <c r="A33" s="62"/>
      <c r="B33" s="59" t="s">
        <v>6</v>
      </c>
      <c r="C33" s="63" t="s">
        <v>7</v>
      </c>
      <c r="D33" s="64"/>
      <c r="E33" s="6">
        <f>SUM(E34,E35,E36,E39:E46)</f>
        <v>164550000</v>
      </c>
      <c r="F33" s="6">
        <f t="shared" ref="F33:M33" si="13">SUM(F34,F35,F36,F39:F46)</f>
        <v>199299000</v>
      </c>
      <c r="G33" s="6">
        <f t="shared" si="13"/>
        <v>15175976</v>
      </c>
      <c r="H33" s="6">
        <f>SUM(H34,H35,H36,H39:H46)</f>
        <v>192856353</v>
      </c>
      <c r="I33" s="6">
        <f t="shared" si="13"/>
        <v>21081404</v>
      </c>
      <c r="J33" s="6">
        <f t="shared" si="13"/>
        <v>189390850</v>
      </c>
      <c r="K33" s="6">
        <f t="shared" si="13"/>
        <v>0</v>
      </c>
      <c r="L33" s="6">
        <f t="shared" si="13"/>
        <v>280</v>
      </c>
      <c r="M33" s="6">
        <f t="shared" si="13"/>
        <v>3465223</v>
      </c>
      <c r="N33" s="7">
        <f t="shared" si="1"/>
        <v>115.09623214828319</v>
      </c>
      <c r="O33" s="7">
        <f t="shared" si="2"/>
        <v>95.028499892121886</v>
      </c>
      <c r="P33" s="7">
        <f t="shared" si="3"/>
        <v>98.20306515907204</v>
      </c>
      <c r="Q33" s="48">
        <f>SUM(Q34,Q35,Q36,Q39:Q46)</f>
        <v>132110</v>
      </c>
      <c r="R33" s="48">
        <f>SUM(R34,R35,R36,R39:R46)</f>
        <v>1718163</v>
      </c>
    </row>
    <row r="34" spans="1:18" s="4" customFormat="1" ht="21.75" customHeight="1">
      <c r="A34" s="62"/>
      <c r="B34" s="60"/>
      <c r="C34" s="65" t="s">
        <v>8</v>
      </c>
      <c r="D34" s="64"/>
      <c r="E34" s="8">
        <v>10050000</v>
      </c>
      <c r="F34" s="8">
        <v>12250000</v>
      </c>
      <c r="G34" s="21">
        <v>3778894</v>
      </c>
      <c r="H34" s="21">
        <v>10725619</v>
      </c>
      <c r="I34" s="21">
        <v>3256706</v>
      </c>
      <c r="J34" s="21">
        <v>10127659</v>
      </c>
      <c r="K34" s="21"/>
      <c r="L34" s="21"/>
      <c r="M34" s="6">
        <f>H34-J34-L34</f>
        <v>597960</v>
      </c>
      <c r="N34" s="7">
        <f t="shared" si="1"/>
        <v>100.7727263681592</v>
      </c>
      <c r="O34" s="7">
        <f t="shared" si="2"/>
        <v>82.674767346938765</v>
      </c>
      <c r="P34" s="7">
        <f t="shared" si="3"/>
        <v>94.424937152811424</v>
      </c>
      <c r="Q34" s="46">
        <v>1820</v>
      </c>
      <c r="R34" s="45">
        <v>9572</v>
      </c>
    </row>
    <row r="35" spans="1:18" s="4" customFormat="1" ht="21.75" customHeight="1">
      <c r="A35" s="62"/>
      <c r="B35" s="60"/>
      <c r="C35" s="65" t="s">
        <v>9</v>
      </c>
      <c r="D35" s="64"/>
      <c r="E35" s="8">
        <v>31000000</v>
      </c>
      <c r="F35" s="8">
        <v>34000000</v>
      </c>
      <c r="G35" s="21">
        <v>39218</v>
      </c>
      <c r="H35" s="21">
        <v>16085283</v>
      </c>
      <c r="I35" s="21">
        <v>6299571</v>
      </c>
      <c r="J35" s="21">
        <v>15449456</v>
      </c>
      <c r="K35" s="21"/>
      <c r="L35" s="21"/>
      <c r="M35" s="6">
        <f>H35-J35-L35</f>
        <v>635827</v>
      </c>
      <c r="N35" s="7">
        <f t="shared" si="1"/>
        <v>49.83695483870968</v>
      </c>
      <c r="O35" s="7">
        <f t="shared" si="2"/>
        <v>45.439576470588236</v>
      </c>
      <c r="P35" s="7">
        <f t="shared" si="3"/>
        <v>96.04715067804527</v>
      </c>
      <c r="Q35" s="46">
        <v>1759</v>
      </c>
      <c r="R35" s="45">
        <v>2298</v>
      </c>
    </row>
    <row r="36" spans="1:18" s="4" customFormat="1" ht="21.75" customHeight="1">
      <c r="A36" s="62"/>
      <c r="B36" s="60"/>
      <c r="C36" s="59" t="s">
        <v>35</v>
      </c>
      <c r="D36" s="40" t="s">
        <v>26</v>
      </c>
      <c r="E36" s="20">
        <f>SUM(E37:E38)</f>
        <v>44200000</v>
      </c>
      <c r="F36" s="20">
        <f t="shared" ref="F36:M36" si="14">SUM(F37:F38)</f>
        <v>52249000</v>
      </c>
      <c r="G36" s="20">
        <f t="shared" si="14"/>
        <v>3393138</v>
      </c>
      <c r="H36" s="20">
        <f t="shared" si="14"/>
        <v>40892295</v>
      </c>
      <c r="I36" s="20">
        <f t="shared" si="14"/>
        <v>3836041</v>
      </c>
      <c r="J36" s="20">
        <f>SUM(J37:J38)</f>
        <v>40090646</v>
      </c>
      <c r="K36" s="20">
        <f t="shared" si="14"/>
        <v>0</v>
      </c>
      <c r="L36" s="20">
        <f t="shared" si="14"/>
        <v>280</v>
      </c>
      <c r="M36" s="20">
        <f t="shared" si="14"/>
        <v>801369</v>
      </c>
      <c r="N36" s="7">
        <f t="shared" si="1"/>
        <v>90.702819004524883</v>
      </c>
      <c r="O36" s="7">
        <f t="shared" si="2"/>
        <v>76.729977607226928</v>
      </c>
      <c r="P36" s="7">
        <f t="shared" si="3"/>
        <v>98.039608684227673</v>
      </c>
      <c r="Q36" s="47">
        <f>SUM(Q37:Q38)</f>
        <v>21210</v>
      </c>
      <c r="R36" s="47">
        <f>SUM(R37:R38)</f>
        <v>139333</v>
      </c>
    </row>
    <row r="37" spans="1:18" s="4" customFormat="1" ht="21.75" customHeight="1">
      <c r="A37" s="62"/>
      <c r="B37" s="60"/>
      <c r="C37" s="92"/>
      <c r="D37" s="41" t="s">
        <v>36</v>
      </c>
      <c r="E37" s="8">
        <v>19400000</v>
      </c>
      <c r="F37" s="8">
        <v>20500000</v>
      </c>
      <c r="G37" s="8">
        <v>-11027</v>
      </c>
      <c r="H37" s="21">
        <v>14665183</v>
      </c>
      <c r="I37" s="8">
        <v>431876</v>
      </c>
      <c r="J37" s="8">
        <v>13863534</v>
      </c>
      <c r="K37" s="8"/>
      <c r="L37" s="8">
        <v>280</v>
      </c>
      <c r="M37" s="6">
        <f t="shared" ref="M37:M46" si="15">H37-J37-L37</f>
        <v>801369</v>
      </c>
      <c r="N37" s="7">
        <f t="shared" si="1"/>
        <v>71.461515463917522</v>
      </c>
      <c r="O37" s="7">
        <f t="shared" si="2"/>
        <v>67.626995121951211</v>
      </c>
      <c r="P37" s="7">
        <f t="shared" si="3"/>
        <v>94.533658393488849</v>
      </c>
      <c r="Q37" s="46">
        <v>21210</v>
      </c>
      <c r="R37" s="45">
        <v>139333</v>
      </c>
    </row>
    <row r="38" spans="1:18" s="4" customFormat="1" ht="21.75" customHeight="1">
      <c r="A38" s="62"/>
      <c r="B38" s="60"/>
      <c r="C38" s="93"/>
      <c r="D38" s="41" t="s">
        <v>60</v>
      </c>
      <c r="E38" s="8">
        <v>24800000</v>
      </c>
      <c r="F38" s="8">
        <v>31749000</v>
      </c>
      <c r="G38" s="8">
        <v>3404165</v>
      </c>
      <c r="H38" s="21">
        <v>26227112</v>
      </c>
      <c r="I38" s="21">
        <v>3404165</v>
      </c>
      <c r="J38" s="21">
        <v>26227112</v>
      </c>
      <c r="K38" s="8"/>
      <c r="L38" s="8"/>
      <c r="M38" s="6">
        <f t="shared" si="15"/>
        <v>0</v>
      </c>
      <c r="N38" s="7">
        <f t="shared" si="1"/>
        <v>105.75448387096775</v>
      </c>
      <c r="O38" s="7">
        <f t="shared" si="2"/>
        <v>82.607678982015187</v>
      </c>
      <c r="P38" s="7">
        <f t="shared" si="3"/>
        <v>100</v>
      </c>
      <c r="Q38" s="46"/>
      <c r="R38" s="45"/>
    </row>
    <row r="39" spans="1:18" s="4" customFormat="1" ht="21.75" customHeight="1">
      <c r="A39" s="62"/>
      <c r="B39" s="60"/>
      <c r="C39" s="65" t="s">
        <v>11</v>
      </c>
      <c r="D39" s="64"/>
      <c r="E39" s="8">
        <v>17000000</v>
      </c>
      <c r="F39" s="8">
        <v>17500000</v>
      </c>
      <c r="G39" s="21">
        <v>3661797</v>
      </c>
      <c r="H39" s="21">
        <v>14158413</v>
      </c>
      <c r="I39" s="21">
        <v>3661797</v>
      </c>
      <c r="J39" s="21">
        <v>14158413</v>
      </c>
      <c r="K39" s="8"/>
      <c r="L39" s="8"/>
      <c r="M39" s="6">
        <f t="shared" si="15"/>
        <v>0</v>
      </c>
      <c r="N39" s="7">
        <f t="shared" si="1"/>
        <v>83.284782352941178</v>
      </c>
      <c r="O39" s="7">
        <f t="shared" si="2"/>
        <v>80.90521714285714</v>
      </c>
      <c r="P39" s="7">
        <f t="shared" si="3"/>
        <v>100</v>
      </c>
      <c r="Q39" s="46"/>
      <c r="R39" s="45">
        <v>236</v>
      </c>
    </row>
    <row r="40" spans="1:18" s="4" customFormat="1" ht="21.75" customHeight="1">
      <c r="A40" s="62"/>
      <c r="B40" s="60"/>
      <c r="C40" s="65" t="s">
        <v>37</v>
      </c>
      <c r="D40" s="64"/>
      <c r="E40" s="8">
        <v>62300000</v>
      </c>
      <c r="F40" s="8">
        <v>83300000</v>
      </c>
      <c r="G40" s="21">
        <v>4302929</v>
      </c>
      <c r="H40" s="21">
        <v>110994743</v>
      </c>
      <c r="I40" s="21">
        <v>4027289</v>
      </c>
      <c r="J40" s="21">
        <v>109564676</v>
      </c>
      <c r="K40" s="8"/>
      <c r="L40" s="8"/>
      <c r="M40" s="6">
        <f t="shared" si="15"/>
        <v>1430067</v>
      </c>
      <c r="N40" s="7">
        <f t="shared" si="1"/>
        <v>175.866253611557</v>
      </c>
      <c r="O40" s="7">
        <f t="shared" si="2"/>
        <v>131.53022328931573</v>
      </c>
      <c r="P40" s="7">
        <f t="shared" si="3"/>
        <v>98.711590331805183</v>
      </c>
      <c r="Q40" s="46">
        <v>107321</v>
      </c>
      <c r="R40" s="45">
        <v>1566724</v>
      </c>
    </row>
    <row r="41" spans="1:18" s="4" customFormat="1" ht="21.75" customHeight="1">
      <c r="A41" s="62"/>
      <c r="B41" s="60"/>
      <c r="C41" s="85" t="s">
        <v>0</v>
      </c>
      <c r="D41" s="86"/>
      <c r="E41" s="8"/>
      <c r="F41" s="21"/>
      <c r="G41" s="21"/>
      <c r="H41" s="21"/>
      <c r="I41" s="21"/>
      <c r="J41" s="21"/>
      <c r="K41" s="21"/>
      <c r="L41" s="21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6"/>
      <c r="R41" s="45"/>
    </row>
    <row r="42" spans="1:18" s="4" customFormat="1" ht="21.75" customHeight="1">
      <c r="A42" s="62"/>
      <c r="B42" s="60"/>
      <c r="C42" s="85" t="s">
        <v>2</v>
      </c>
      <c r="D42" s="86"/>
      <c r="E42" s="8"/>
      <c r="F42" s="21"/>
      <c r="G42" s="21"/>
      <c r="H42" s="21"/>
      <c r="I42" s="21"/>
      <c r="J42" s="21"/>
      <c r="K42" s="21"/>
      <c r="L42" s="21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6"/>
      <c r="R42" s="45"/>
    </row>
    <row r="43" spans="1:18" s="4" customFormat="1" ht="21.75" customHeight="1">
      <c r="A43" s="62"/>
      <c r="B43" s="60"/>
      <c r="C43" s="85" t="s">
        <v>10</v>
      </c>
      <c r="D43" s="86"/>
      <c r="E43" s="8"/>
      <c r="F43" s="21"/>
      <c r="G43" s="21"/>
      <c r="H43" s="21"/>
      <c r="I43" s="21"/>
      <c r="J43" s="21"/>
      <c r="K43" s="21"/>
      <c r="L43" s="21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 t="e">
        <f t="shared" si="3"/>
        <v>#DIV/0!</v>
      </c>
      <c r="Q43" s="46"/>
      <c r="R43" s="45"/>
    </row>
    <row r="44" spans="1:18" s="4" customFormat="1" ht="21.75" customHeight="1">
      <c r="A44" s="62"/>
      <c r="B44" s="60"/>
      <c r="C44" s="85" t="s">
        <v>12</v>
      </c>
      <c r="D44" s="86"/>
      <c r="E44" s="8"/>
      <c r="F44" s="21"/>
      <c r="G44" s="21"/>
      <c r="H44" s="21"/>
      <c r="I44" s="21"/>
      <c r="J44" s="21"/>
      <c r="K44" s="21"/>
      <c r="L44" s="21"/>
      <c r="M44" s="6">
        <f t="shared" si="15"/>
        <v>0</v>
      </c>
      <c r="N44" s="7" t="e">
        <f t="shared" si="1"/>
        <v>#DIV/0!</v>
      </c>
      <c r="O44" s="7" t="e">
        <f t="shared" si="2"/>
        <v>#DIV/0!</v>
      </c>
      <c r="P44" s="7" t="e">
        <f t="shared" si="3"/>
        <v>#DIV/0!</v>
      </c>
      <c r="Q44" s="46"/>
      <c r="R44" s="45"/>
    </row>
    <row r="45" spans="1:18" s="4" customFormat="1" ht="21.75" customHeight="1">
      <c r="A45" s="62"/>
      <c r="B45" s="60"/>
      <c r="C45" s="85" t="s">
        <v>13</v>
      </c>
      <c r="D45" s="86"/>
      <c r="E45" s="8"/>
      <c r="F45" s="21"/>
      <c r="G45" s="21"/>
      <c r="H45" s="21"/>
      <c r="I45" s="21"/>
      <c r="J45" s="21"/>
      <c r="K45" s="21"/>
      <c r="L45" s="21"/>
      <c r="M45" s="6">
        <f t="shared" si="15"/>
        <v>0</v>
      </c>
      <c r="N45" s="7" t="e">
        <f t="shared" si="1"/>
        <v>#DIV/0!</v>
      </c>
      <c r="O45" s="7" t="e">
        <f t="shared" si="2"/>
        <v>#DIV/0!</v>
      </c>
      <c r="P45" s="7" t="e">
        <f t="shared" si="3"/>
        <v>#DIV/0!</v>
      </c>
      <c r="Q45" s="46"/>
      <c r="R45" s="45"/>
    </row>
    <row r="46" spans="1:18" s="4" customFormat="1" ht="21.75" customHeight="1" thickBot="1">
      <c r="A46" s="62"/>
      <c r="B46" s="60"/>
      <c r="C46" s="87" t="s">
        <v>38</v>
      </c>
      <c r="D46" s="88"/>
      <c r="E46" s="32"/>
      <c r="F46" s="33"/>
      <c r="G46" s="33"/>
      <c r="H46" s="33"/>
      <c r="I46" s="33"/>
      <c r="J46" s="33"/>
      <c r="K46" s="33"/>
      <c r="L46" s="33"/>
      <c r="M46" s="34">
        <f t="shared" si="15"/>
        <v>0</v>
      </c>
      <c r="N46" s="35" t="e">
        <f t="shared" si="1"/>
        <v>#DIV/0!</v>
      </c>
      <c r="O46" s="35" t="e">
        <f t="shared" si="2"/>
        <v>#DIV/0!</v>
      </c>
      <c r="P46" s="35" t="e">
        <f t="shared" si="3"/>
        <v>#DIV/0!</v>
      </c>
      <c r="Q46" s="49"/>
      <c r="R46" s="50"/>
    </row>
    <row r="47" spans="1:18" s="5" customFormat="1" ht="21.75" customHeight="1">
      <c r="A47" s="56" t="s">
        <v>14</v>
      </c>
      <c r="B47" s="89" t="s">
        <v>15</v>
      </c>
      <c r="C47" s="89"/>
      <c r="D47" s="90"/>
      <c r="E47" s="36">
        <f>SUM(E48:E50)</f>
        <v>1250000</v>
      </c>
      <c r="F47" s="36">
        <f t="shared" ref="F47:M47" si="16">SUM(F48:F50)</f>
        <v>1350000</v>
      </c>
      <c r="G47" s="36">
        <f t="shared" si="16"/>
        <v>-108323</v>
      </c>
      <c r="H47" s="36">
        <f t="shared" si="16"/>
        <v>7562189</v>
      </c>
      <c r="I47" s="36">
        <f t="shared" si="16"/>
        <v>154145</v>
      </c>
      <c r="J47" s="36">
        <f t="shared" si="16"/>
        <v>66055</v>
      </c>
      <c r="K47" s="36">
        <f t="shared" si="16"/>
        <v>0</v>
      </c>
      <c r="L47" s="36">
        <f t="shared" si="16"/>
        <v>904188</v>
      </c>
      <c r="M47" s="36">
        <f t="shared" si="16"/>
        <v>6591946</v>
      </c>
      <c r="N47" s="37">
        <f t="shared" si="1"/>
        <v>5.2843999999999998</v>
      </c>
      <c r="O47" s="37">
        <f t="shared" si="2"/>
        <v>4.8929629629629625</v>
      </c>
      <c r="P47" s="37">
        <f t="shared" si="3"/>
        <v>0.87349046684762832</v>
      </c>
      <c r="Q47" s="51">
        <f>SUM(Q48:Q50)</f>
        <v>20642</v>
      </c>
      <c r="R47" s="51">
        <f>SUM(R48:R50)</f>
        <v>3581049</v>
      </c>
    </row>
    <row r="48" spans="1:18" s="4" customFormat="1" ht="21.75" customHeight="1">
      <c r="A48" s="57"/>
      <c r="B48" s="65" t="s">
        <v>16</v>
      </c>
      <c r="C48" s="63"/>
      <c r="D48" s="64"/>
      <c r="E48" s="9">
        <v>340000</v>
      </c>
      <c r="F48" s="9">
        <v>340000</v>
      </c>
      <c r="G48" s="9">
        <v>6570</v>
      </c>
      <c r="H48" s="21">
        <v>-10740</v>
      </c>
      <c r="I48" s="21">
        <v>4785</v>
      </c>
      <c r="J48" s="21">
        <v>-1137259</v>
      </c>
      <c r="K48" s="21"/>
      <c r="L48" s="21">
        <v>32936</v>
      </c>
      <c r="M48" s="6">
        <f>H48-J48-L48</f>
        <v>1093583</v>
      </c>
      <c r="N48" s="7">
        <f t="shared" si="1"/>
        <v>-334.4879411764706</v>
      </c>
      <c r="O48" s="7">
        <f t="shared" si="2"/>
        <v>-334.4879411764706</v>
      </c>
      <c r="P48" s="7">
        <f t="shared" si="3"/>
        <v>10589.003724394786</v>
      </c>
      <c r="Q48" s="46">
        <v>1819</v>
      </c>
      <c r="R48" s="45">
        <v>1277056</v>
      </c>
    </row>
    <row r="49" spans="1:18" s="4" customFormat="1" ht="21.75" customHeight="1">
      <c r="A49" s="57"/>
      <c r="B49" s="65" t="s">
        <v>1</v>
      </c>
      <c r="C49" s="63"/>
      <c r="D49" s="64"/>
      <c r="E49" s="9">
        <v>410000</v>
      </c>
      <c r="F49" s="9">
        <v>410000</v>
      </c>
      <c r="G49" s="9">
        <v>589</v>
      </c>
      <c r="H49" s="21">
        <v>1235161</v>
      </c>
      <c r="I49" s="21">
        <v>24283</v>
      </c>
      <c r="J49" s="21">
        <v>497532</v>
      </c>
      <c r="K49" s="21"/>
      <c r="L49" s="21">
        <v>120554</v>
      </c>
      <c r="M49" s="6">
        <f>H49-J49-L49</f>
        <v>617075</v>
      </c>
      <c r="N49" s="7">
        <f t="shared" si="1"/>
        <v>121.34926829268294</v>
      </c>
      <c r="O49" s="7">
        <f t="shared" si="2"/>
        <v>121.34926829268294</v>
      </c>
      <c r="P49" s="7">
        <f t="shared" si="3"/>
        <v>40.280740729346213</v>
      </c>
      <c r="Q49" s="46">
        <v>734</v>
      </c>
      <c r="R49" s="45">
        <v>120409</v>
      </c>
    </row>
    <row r="50" spans="1:18" s="4" customFormat="1" ht="21.75" customHeight="1">
      <c r="A50" s="58"/>
      <c r="B50" s="65" t="s">
        <v>17</v>
      </c>
      <c r="C50" s="63"/>
      <c r="D50" s="64"/>
      <c r="E50" s="8">
        <v>500000</v>
      </c>
      <c r="F50" s="8">
        <v>600000</v>
      </c>
      <c r="G50" s="9">
        <v>-115482</v>
      </c>
      <c r="H50" s="21">
        <v>6337768</v>
      </c>
      <c r="I50" s="21">
        <v>125077</v>
      </c>
      <c r="J50" s="21">
        <v>705782</v>
      </c>
      <c r="K50" s="21"/>
      <c r="L50" s="21">
        <v>750698</v>
      </c>
      <c r="M50" s="6">
        <f>H50-J50-L50</f>
        <v>4881288</v>
      </c>
      <c r="N50" s="7">
        <f t="shared" si="1"/>
        <v>141.15639999999999</v>
      </c>
      <c r="O50" s="7">
        <f t="shared" si="2"/>
        <v>117.63033333333333</v>
      </c>
      <c r="P50" s="7">
        <f t="shared" si="3"/>
        <v>11.136128681264445</v>
      </c>
      <c r="Q50" s="46">
        <v>18089</v>
      </c>
      <c r="R50" s="45">
        <v>2183584</v>
      </c>
    </row>
  </sheetData>
  <mergeCells count="46">
    <mergeCell ref="Q7:R7"/>
    <mergeCell ref="G1:N2"/>
    <mergeCell ref="B48:D48"/>
    <mergeCell ref="C43:D43"/>
    <mergeCell ref="C26:C32"/>
    <mergeCell ref="C15:C17"/>
    <mergeCell ref="C18:C20"/>
    <mergeCell ref="C36:C38"/>
    <mergeCell ref="C33:D33"/>
    <mergeCell ref="C21:D21"/>
    <mergeCell ref="C22:D22"/>
    <mergeCell ref="B49:D49"/>
    <mergeCell ref="B50:D50"/>
    <mergeCell ref="E7:F7"/>
    <mergeCell ref="C44:D44"/>
    <mergeCell ref="C45:D45"/>
    <mergeCell ref="C46:D46"/>
    <mergeCell ref="B47:D47"/>
    <mergeCell ref="C40:D40"/>
    <mergeCell ref="C41:D41"/>
    <mergeCell ref="C42:D42"/>
    <mergeCell ref="B3:C3"/>
    <mergeCell ref="G7:H7"/>
    <mergeCell ref="A9:A11"/>
    <mergeCell ref="I7:J7"/>
    <mergeCell ref="A7:D8"/>
    <mergeCell ref="B9:D9"/>
    <mergeCell ref="B10:D10"/>
    <mergeCell ref="B11:D11"/>
    <mergeCell ref="B5:D5"/>
    <mergeCell ref="K7:L7"/>
    <mergeCell ref="M7:M8"/>
    <mergeCell ref="N7:P7"/>
    <mergeCell ref="A47:A50"/>
    <mergeCell ref="B33:B46"/>
    <mergeCell ref="A12:A46"/>
    <mergeCell ref="B13:B32"/>
    <mergeCell ref="C13:D13"/>
    <mergeCell ref="C39:D39"/>
    <mergeCell ref="B12:D12"/>
    <mergeCell ref="C14:D14"/>
    <mergeCell ref="C34:D34"/>
    <mergeCell ref="C35:D35"/>
    <mergeCell ref="C25:D25"/>
    <mergeCell ref="C24:D24"/>
    <mergeCell ref="C23:D23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2016-09-07T04:15:55Z</cp:lastPrinted>
  <dcterms:created xsi:type="dcterms:W3CDTF">1999-04-08T04:49:33Z</dcterms:created>
  <dcterms:modified xsi:type="dcterms:W3CDTF">2016-09-08T00:46:29Z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