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J34" i="18"/>
  <c r="F34"/>
  <c r="F31" s="1"/>
  <c r="F9" s="1"/>
  <c r="L45"/>
  <c r="R45"/>
  <c r="Q45"/>
  <c r="R34"/>
  <c r="R31" s="1"/>
  <c r="R9" s="1"/>
  <c r="Q34"/>
  <c r="Q31" s="1"/>
  <c r="Q9" s="1"/>
  <c r="R24"/>
  <c r="Q24"/>
  <c r="R16"/>
  <c r="Q16"/>
  <c r="R13"/>
  <c r="Q13"/>
  <c r="Q11" s="1"/>
  <c r="M46"/>
  <c r="H16"/>
  <c r="G16"/>
  <c r="M12"/>
  <c r="N12"/>
  <c r="O12"/>
  <c r="P12"/>
  <c r="E13"/>
  <c r="E11" s="1"/>
  <c r="F13"/>
  <c r="G13"/>
  <c r="G11" s="1"/>
  <c r="H13"/>
  <c r="I13"/>
  <c r="I11" s="1"/>
  <c r="J13"/>
  <c r="N13" s="1"/>
  <c r="K13"/>
  <c r="L13"/>
  <c r="L11" s="1"/>
  <c r="M14"/>
  <c r="N14"/>
  <c r="O14"/>
  <c r="P14"/>
  <c r="M15"/>
  <c r="N15"/>
  <c r="O15"/>
  <c r="P15"/>
  <c r="E16"/>
  <c r="F16"/>
  <c r="I16"/>
  <c r="J16"/>
  <c r="J11" s="1"/>
  <c r="K16"/>
  <c r="L16"/>
  <c r="M17"/>
  <c r="M16" s="1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E24"/>
  <c r="F24"/>
  <c r="G24"/>
  <c r="H24"/>
  <c r="H11" s="1"/>
  <c r="I24"/>
  <c r="J24"/>
  <c r="O24" s="1"/>
  <c r="K24"/>
  <c r="L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2"/>
  <c r="N32"/>
  <c r="O32"/>
  <c r="P32"/>
  <c r="M33"/>
  <c r="N33"/>
  <c r="O33"/>
  <c r="P33"/>
  <c r="E34"/>
  <c r="N34" s="1"/>
  <c r="G34"/>
  <c r="G31"/>
  <c r="G9" s="1"/>
  <c r="H34"/>
  <c r="I34"/>
  <c r="I31" s="1"/>
  <c r="I9" s="1"/>
  <c r="K34"/>
  <c r="K31" s="1"/>
  <c r="K9" s="1"/>
  <c r="L34"/>
  <c r="L31" s="1"/>
  <c r="L9" s="1"/>
  <c r="M35"/>
  <c r="N35"/>
  <c r="O35"/>
  <c r="P35"/>
  <c r="M36"/>
  <c r="M34" s="1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E45"/>
  <c r="F45"/>
  <c r="G45"/>
  <c r="H45"/>
  <c r="I45"/>
  <c r="J45"/>
  <c r="O45" s="1"/>
  <c r="K45"/>
  <c r="N46"/>
  <c r="O46"/>
  <c r="P46"/>
  <c r="M47"/>
  <c r="M45" s="1"/>
  <c r="N47"/>
  <c r="O47"/>
  <c r="P47"/>
  <c r="M48"/>
  <c r="N48"/>
  <c r="O48"/>
  <c r="P48"/>
  <c r="F11"/>
  <c r="F8" s="1"/>
  <c r="E31"/>
  <c r="E9" s="1"/>
  <c r="K11"/>
  <c r="K10" s="1"/>
  <c r="O13"/>
  <c r="N45"/>
  <c r="M13"/>
  <c r="J31"/>
  <c r="O16"/>
  <c r="P34"/>
  <c r="H31"/>
  <c r="H9" s="1"/>
  <c r="R11"/>
  <c r="P45"/>
  <c r="N31"/>
  <c r="P24"/>
  <c r="N24"/>
  <c r="M24"/>
  <c r="H8" l="1"/>
  <c r="H10"/>
  <c r="G10"/>
  <c r="G8"/>
  <c r="G7" s="1"/>
  <c r="J8"/>
  <c r="J10"/>
  <c r="N11"/>
  <c r="P11"/>
  <c r="E10"/>
  <c r="E8"/>
  <c r="E7" s="1"/>
  <c r="Q8"/>
  <c r="Q7" s="1"/>
  <c r="Q10"/>
  <c r="F7"/>
  <c r="F10"/>
  <c r="O34"/>
  <c r="R10"/>
  <c r="P13"/>
  <c r="O31"/>
  <c r="O11"/>
  <c r="M11"/>
  <c r="M8" s="1"/>
  <c r="P16"/>
  <c r="N16"/>
  <c r="I10"/>
  <c r="I8"/>
  <c r="I7" s="1"/>
  <c r="P8"/>
  <c r="H7"/>
  <c r="L8"/>
  <c r="L10"/>
  <c r="M31"/>
  <c r="O8"/>
  <c r="R8"/>
  <c r="P31"/>
  <c r="K8"/>
  <c r="K7" s="1"/>
  <c r="J9"/>
  <c r="O10" l="1"/>
  <c r="P10"/>
  <c r="N10"/>
  <c r="N8"/>
  <c r="M9"/>
  <c r="R7"/>
  <c r="L7"/>
  <c r="M7"/>
  <c r="P9"/>
  <c r="J7"/>
  <c r="N9"/>
  <c r="O9"/>
  <c r="M10"/>
  <c r="O7" l="1"/>
  <c r="P7"/>
  <c r="N7"/>
</calcChain>
</file>

<file path=xl/sharedStrings.xml><?xml version="1.0" encoding="utf-8"?>
<sst xmlns="http://schemas.openxmlformats.org/spreadsheetml/2006/main" count="74" uniqueCount="62">
  <si>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</si>
  <si>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</si>
  <si>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</si>
  <si>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</si>
  <si>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</si>
  <si>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</si>
  <si>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</si>
  <si>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</si>
  <si>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</si>
  <si>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</si>
  <si>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</si>
  <si>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</si>
  <si>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</si>
  <si>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</si>
  <si>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</si>
  <si>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</si>
  <si>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</si>
  <si>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</si>
  <si>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</si>
  <si>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</si>
  <si>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</si>
  <si>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</si>
  <si>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</si>
  <si>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</si>
  <si>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</si>
  <si>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</si>
  <si>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</si>
  <si>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</si>
  <si>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</si>
  <si>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</si>
  <si>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</si>
  <si>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</si>
  <si>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</si>
  <si>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</si>
  <si>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</si>
  <si>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</si>
  <si>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</si>
  <si>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</si>
  <si>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</si>
  <si>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</si>
  <si>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</si>
  <si>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</si>
  <si>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</si>
  <si>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</si>
  <si>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</si>
  <si>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</si>
  <si>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</si>
  <si>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</si>
  <si>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</si>
  <si>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</si>
  <si>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</si>
  <si>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</si>
  <si>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</si>
  <si>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</si>
  <si>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</si>
  <si>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</si>
  <si>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</si>
  <si>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</si>
  <si>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</si>
  <si>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</si>
  <si>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</si>
  <si>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2016년</t>
    </r>
    <r>
      <rPr>
        <b/>
        <sz val="24"/>
        <rFont val="휴먼엑스포"/>
        <family val="1"/>
        <charset val="129"/>
      </rPr>
      <t xml:space="preserve">  5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(2016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</si>
</sst>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2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vertical="center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4" fillId="0" borderId="0" xfId="0" applyNumberFormat="1" applyFont="1" applyAlignment="1" applyProtection="1">
      <alignment horizontal="right" vertical="center"/>
    </xf>
    <xf numFmtId="3" fontId="19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7" borderId="3" xfId="8" applyNumberFormat="1" applyFont="1" applyFill="1" applyBorder="1" applyAlignment="1" applyProtection="1">
      <alignment horizontal="right" vertical="center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20" fillId="7" borderId="22" xfId="0" applyNumberFormat="1" applyFont="1" applyFill="1" applyBorder="1" applyAlignment="1" applyProtection="1">
      <alignment horizontal="center" vertical="center" wrapText="1"/>
    </xf>
    <xf numFmtId="3" fontId="20" fillId="7" borderId="12" xfId="0" applyNumberFormat="1" applyFont="1" applyFill="1" applyBorder="1" applyAlignment="1" applyProtection="1">
      <alignment horizontal="center" vertical="center" wrapText="1"/>
    </xf>
    <xf numFmtId="3" fontId="20" fillId="7" borderId="2" xfId="0" applyNumberFormat="1" applyFont="1" applyFill="1" applyBorder="1" applyAlignment="1" applyProtection="1">
      <alignment horizontal="center" vertical="center" wrapText="1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 wrapText="1"/>
    </xf>
    <xf numFmtId="3" fontId="20" fillId="6" borderId="23" xfId="0" applyNumberFormat="1" applyFont="1" applyFill="1" applyBorder="1" applyAlignment="1" applyProtection="1">
      <alignment horizontal="center" vertical="center" wrapText="1"/>
    </xf>
    <xf numFmtId="3" fontId="20" fillId="6" borderId="1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3" fontId="12" fillId="6" borderId="13" xfId="0" applyNumberFormat="1" applyFont="1" applyFill="1" applyBorder="1" applyAlignment="1" applyProtection="1">
      <alignment horizontal="center" vertical="center"/>
    </xf>
    <xf numFmtId="3" fontId="12" fillId="6" borderId="14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2" fillId="5" borderId="15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6" xfId="0" applyNumberFormat="1" applyFont="1" applyFill="1" applyBorder="1" applyAlignment="1" applyProtection="1">
      <alignment horizontal="center" vertical="center"/>
    </xf>
    <xf numFmtId="3" fontId="12" fillId="9" borderId="1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0" xfId="0" applyNumberFormat="1" applyFont="1" applyFill="1" applyBorder="1" applyAlignment="1" applyProtection="1">
      <alignment horizontal="center" vertical="center"/>
    </xf>
    <xf numFmtId="3" fontId="12" fillId="5" borderId="11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19" xfId="0" applyNumberFormat="1" applyFont="1" applyFill="1" applyBorder="1" applyAlignment="1" applyProtection="1">
      <alignment horizontal="center" vertical="center"/>
    </xf>
    <xf numFmtId="3" fontId="12" fillId="5" borderId="20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21" fillId="2" borderId="10" xfId="0" applyNumberFormat="1" applyFont="1" applyFill="1" applyBorder="1" applyAlignment="1" applyProtection="1">
      <alignment horizontal="center" vertical="center"/>
    </xf>
    <xf numFmtId="3" fontId="21" fillId="2" borderId="6" xfId="0" applyNumberFormat="1" applyFont="1" applyFill="1" applyBorder="1" applyAlignment="1" applyProtection="1">
      <alignment horizontal="center" vertical="center"/>
    </xf>
    <xf numFmtId="3" fontId="21" fillId="2" borderId="8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</xf>
    <xf numFmtId="3" fontId="12" fillId="7" borderId="13" xfId="0" applyNumberFormat="1" applyFont="1" applyFill="1" applyBorder="1" applyAlignment="1" applyProtection="1">
      <alignment horizontal="center" vertical="center"/>
    </xf>
    <xf numFmtId="3" fontId="12" fillId="7" borderId="14" xfId="0" applyNumberFormat="1" applyFont="1" applyFill="1" applyBorder="1" applyAlignment="1" applyProtection="1">
      <alignment horizontal="center" vertical="center"/>
    </xf>
    <xf numFmtId="3" fontId="15" fillId="8" borderId="0" xfId="0" applyNumberFormat="1" applyFont="1" applyFill="1" applyAlignment="1" applyProtection="1">
      <alignment horizontal="center" vertical="center"/>
      <protection locked="0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</cellXfs>
  <cellStyles count="11"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8"/>
  <sheetViews>
    <sheetView tabSelected="1" zoomScale="75" zoomScaleNormal="75" workbookViewId="0">
      <pane xSplit="4" ySplit="6" topLeftCell="E7" activePane="bottomRight" state="frozen"/>
      <selection pane="topRight" activeCell="E1" sqref="E1"/>
      <selection pane="bottomLeft" activeCell="A9" sqref="A9"/>
      <selection pane="bottomRight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4"/>
      <c r="G1" s="89" t="s">
        <v>61</v>
      </c>
      <c r="H1" s="89"/>
      <c r="I1" s="89"/>
      <c r="J1" s="89"/>
      <c r="K1" s="89"/>
      <c r="L1" s="89"/>
      <c r="M1" s="89"/>
      <c r="N1" s="89"/>
      <c r="O1" s="12"/>
      <c r="P1" s="12"/>
      <c r="Q1" s="12"/>
    </row>
    <row r="2" spans="1:18" s="10" customFormat="1" ht="14.25" customHeight="1">
      <c r="E2" s="13"/>
      <c r="G2" s="89"/>
      <c r="H2" s="89"/>
      <c r="I2" s="89"/>
      <c r="J2" s="89"/>
      <c r="K2" s="89"/>
      <c r="L2" s="89"/>
      <c r="M2" s="89"/>
      <c r="N2" s="89"/>
      <c r="O2" s="15"/>
      <c r="P2" s="14"/>
      <c r="Q2" s="12"/>
    </row>
    <row r="3" spans="1:18" s="10" customFormat="1" ht="20.25" customHeight="1">
      <c r="A3" s="16"/>
      <c r="B3" s="67"/>
      <c r="C3" s="67"/>
      <c r="D3" s="11"/>
      <c r="L3" s="22"/>
      <c r="M3" s="21"/>
      <c r="N3" s="21"/>
      <c r="O3" s="21"/>
      <c r="P3" s="14"/>
      <c r="Q3" s="12"/>
    </row>
    <row r="4" spans="1:18" ht="15.75" customHeight="1">
      <c r="N4" s="1"/>
      <c r="O4" s="1"/>
      <c r="P4" s="3"/>
      <c r="R4" s="23" t="s">
        <v>40</v>
      </c>
    </row>
    <row r="5" spans="1:18" s="4" customFormat="1" ht="27.75" customHeight="1">
      <c r="A5" s="51" t="s">
        <v>41</v>
      </c>
      <c r="B5" s="71"/>
      <c r="C5" s="71"/>
      <c r="D5" s="52"/>
      <c r="E5" s="53" t="s">
        <v>42</v>
      </c>
      <c r="F5" s="53"/>
      <c r="G5" s="51" t="s">
        <v>43</v>
      </c>
      <c r="H5" s="52"/>
      <c r="I5" s="51" t="s">
        <v>44</v>
      </c>
      <c r="J5" s="52"/>
      <c r="K5" s="51" t="s">
        <v>45</v>
      </c>
      <c r="L5" s="52"/>
      <c r="M5" s="53" t="s">
        <v>46</v>
      </c>
      <c r="N5" s="53" t="s">
        <v>47</v>
      </c>
      <c r="O5" s="53"/>
      <c r="P5" s="53"/>
      <c r="Q5" s="51" t="s">
        <v>48</v>
      </c>
      <c r="R5" s="52"/>
    </row>
    <row r="6" spans="1:18" s="4" customFormat="1" ht="36" customHeight="1" thickBot="1">
      <c r="A6" s="72"/>
      <c r="B6" s="73"/>
      <c r="C6" s="73"/>
      <c r="D6" s="74"/>
      <c r="E6" s="37" t="s">
        <v>49</v>
      </c>
      <c r="F6" s="37" t="s">
        <v>50</v>
      </c>
      <c r="G6" s="37" t="s">
        <v>51</v>
      </c>
      <c r="H6" s="37" t="s">
        <v>52</v>
      </c>
      <c r="I6" s="37" t="s">
        <v>51</v>
      </c>
      <c r="J6" s="37" t="s">
        <v>52</v>
      </c>
      <c r="K6" s="37" t="s">
        <v>51</v>
      </c>
      <c r="L6" s="37" t="s">
        <v>52</v>
      </c>
      <c r="M6" s="54"/>
      <c r="N6" s="38" t="s">
        <v>53</v>
      </c>
      <c r="O6" s="38" t="s">
        <v>54</v>
      </c>
      <c r="P6" s="37" t="s">
        <v>55</v>
      </c>
      <c r="Q6" s="37" t="s">
        <v>51</v>
      </c>
      <c r="R6" s="37" t="s">
        <v>52</v>
      </c>
    </row>
    <row r="7" spans="1:18" s="4" customFormat="1" ht="21.75" customHeight="1">
      <c r="A7" s="68" t="s">
        <v>56</v>
      </c>
      <c r="B7" s="75" t="s">
        <v>57</v>
      </c>
      <c r="C7" s="75"/>
      <c r="D7" s="76"/>
      <c r="E7" s="27">
        <f t="shared" ref="E7:M7" si="0">SUM(E8:E9)</f>
        <v>244230000</v>
      </c>
      <c r="F7" s="27">
        <f t="shared" si="0"/>
        <v>0</v>
      </c>
      <c r="G7" s="27">
        <f>SUM(G8:G9)</f>
        <v>69543398</v>
      </c>
      <c r="H7" s="27">
        <f t="shared" si="0"/>
        <v>197029139</v>
      </c>
      <c r="I7" s="27">
        <f t="shared" si="0"/>
        <v>69753448</v>
      </c>
      <c r="J7" s="27">
        <f>SUM(J8:J9)</f>
        <v>187698350</v>
      </c>
      <c r="K7" s="27">
        <f t="shared" si="0"/>
        <v>108199</v>
      </c>
      <c r="L7" s="27">
        <f t="shared" si="0"/>
        <v>570759</v>
      </c>
      <c r="M7" s="27">
        <f t="shared" si="0"/>
        <v>8760030</v>
      </c>
      <c r="N7" s="28">
        <f t="shared" ref="N7:N48" si="1">+J7/E7*100</f>
        <v>76.85310977357409</v>
      </c>
      <c r="O7" s="28" t="e">
        <f t="shared" ref="O7:O48" si="2">+J7/F7*100</f>
        <v>#DIV/0!</v>
      </c>
      <c r="P7" s="28">
        <f t="shared" ref="P7:P48" si="3">+J7/H7*100</f>
        <v>95.264259364194857</v>
      </c>
      <c r="Q7" s="27">
        <f>SUM(Q8:Q9)</f>
        <v>772712</v>
      </c>
      <c r="R7" s="27">
        <f>SUM(R8:R9)</f>
        <v>4326711</v>
      </c>
    </row>
    <row r="8" spans="1:18" s="4" customFormat="1" ht="21.75" customHeight="1">
      <c r="A8" s="69"/>
      <c r="B8" s="77" t="s">
        <v>27</v>
      </c>
      <c r="C8" s="78"/>
      <c r="D8" s="79"/>
      <c r="E8" s="17">
        <f t="shared" ref="E8:M8" si="4">E11+E46+E47</f>
        <v>79180000</v>
      </c>
      <c r="F8" s="17">
        <f t="shared" si="4"/>
        <v>0</v>
      </c>
      <c r="G8" s="17">
        <f t="shared" si="4"/>
        <v>10019173</v>
      </c>
      <c r="H8" s="17">
        <f t="shared" si="4"/>
        <v>58865999</v>
      </c>
      <c r="I8" s="17">
        <f t="shared" si="4"/>
        <v>9967324</v>
      </c>
      <c r="J8" s="17">
        <f t="shared" si="4"/>
        <v>56524493</v>
      </c>
      <c r="K8" s="17">
        <f t="shared" si="4"/>
        <v>2396</v>
      </c>
      <c r="L8" s="17">
        <f t="shared" si="4"/>
        <v>71559</v>
      </c>
      <c r="M8" s="17">
        <f t="shared" si="4"/>
        <v>2269947</v>
      </c>
      <c r="N8" s="18">
        <f t="shared" si="1"/>
        <v>71.38733644859812</v>
      </c>
      <c r="O8" s="18" t="e">
        <f t="shared" si="2"/>
        <v>#DIV/0!</v>
      </c>
      <c r="P8" s="18">
        <f t="shared" si="3"/>
        <v>96.02231162338721</v>
      </c>
      <c r="Q8" s="17">
        <f>Q11+Q46+Q47</f>
        <v>29890</v>
      </c>
      <c r="R8" s="17">
        <f>R11+R46+R47</f>
        <v>1495723</v>
      </c>
    </row>
    <row r="9" spans="1:18" s="4" customFormat="1" ht="21.75" customHeight="1" thickBot="1">
      <c r="A9" s="70"/>
      <c r="B9" s="80" t="s">
        <v>17</v>
      </c>
      <c r="C9" s="81"/>
      <c r="D9" s="82"/>
      <c r="E9" s="29">
        <f>E31+E48</f>
        <v>165050000</v>
      </c>
      <c r="F9" s="29">
        <f t="shared" ref="F9:M9" si="5">F31+F48</f>
        <v>0</v>
      </c>
      <c r="G9" s="29">
        <f t="shared" si="5"/>
        <v>59524225</v>
      </c>
      <c r="H9" s="29">
        <f t="shared" si="5"/>
        <v>138163140</v>
      </c>
      <c r="I9" s="29">
        <f t="shared" si="5"/>
        <v>59786124</v>
      </c>
      <c r="J9" s="29">
        <f t="shared" si="5"/>
        <v>131173857</v>
      </c>
      <c r="K9" s="29">
        <f t="shared" si="5"/>
        <v>105803</v>
      </c>
      <c r="L9" s="29">
        <f t="shared" si="5"/>
        <v>499200</v>
      </c>
      <c r="M9" s="29">
        <f t="shared" si="5"/>
        <v>6490083</v>
      </c>
      <c r="N9" s="30">
        <f t="shared" si="1"/>
        <v>79.475223871554078</v>
      </c>
      <c r="O9" s="30" t="e">
        <f t="shared" si="2"/>
        <v>#DIV/0!</v>
      </c>
      <c r="P9" s="30">
        <f t="shared" si="3"/>
        <v>94.941282457824855</v>
      </c>
      <c r="Q9" s="29">
        <f>Q31+Q48</f>
        <v>742822</v>
      </c>
      <c r="R9" s="29">
        <f>R31+R48</f>
        <v>2830988</v>
      </c>
    </row>
    <row r="10" spans="1:18" s="4" customFormat="1" ht="21.75" customHeight="1">
      <c r="A10" s="60" t="s">
        <v>18</v>
      </c>
      <c r="B10" s="65" t="s">
        <v>15</v>
      </c>
      <c r="C10" s="65"/>
      <c r="D10" s="66"/>
      <c r="E10" s="25">
        <f t="shared" ref="E10:M10" si="6">SUM(E11,E31)</f>
        <v>242980000</v>
      </c>
      <c r="F10" s="25">
        <f t="shared" si="6"/>
        <v>0</v>
      </c>
      <c r="G10" s="25">
        <f t="shared" si="6"/>
        <v>69636791</v>
      </c>
      <c r="H10" s="25">
        <f t="shared" si="6"/>
        <v>189099359</v>
      </c>
      <c r="I10" s="25">
        <f t="shared" si="6"/>
        <v>69530069</v>
      </c>
      <c r="J10" s="25">
        <f t="shared" si="6"/>
        <v>188021253</v>
      </c>
      <c r="K10" s="25">
        <f t="shared" si="6"/>
        <v>0</v>
      </c>
      <c r="L10" s="25">
        <f t="shared" si="6"/>
        <v>20</v>
      </c>
      <c r="M10" s="25">
        <f t="shared" si="6"/>
        <v>1078086</v>
      </c>
      <c r="N10" s="26">
        <f t="shared" si="1"/>
        <v>77.381370071610831</v>
      </c>
      <c r="O10" s="26" t="e">
        <f t="shared" si="2"/>
        <v>#DIV/0!</v>
      </c>
      <c r="P10" s="26">
        <f t="shared" si="3"/>
        <v>99.429873265725874</v>
      </c>
      <c r="Q10" s="25">
        <f>SUM(Q11,Q31)</f>
        <v>741118</v>
      </c>
      <c r="R10" s="25">
        <f>SUM(R11,R31)</f>
        <v>1122362</v>
      </c>
    </row>
    <row r="11" spans="1:18" s="4" customFormat="1" ht="21.75" customHeight="1">
      <c r="A11" s="61"/>
      <c r="B11" s="58" t="s">
        <v>19</v>
      </c>
      <c r="C11" s="62" t="s">
        <v>7</v>
      </c>
      <c r="D11" s="63"/>
      <c r="E11" s="6">
        <f t="shared" ref="E11:M11" si="7">SUM(E12,E13,E16,E19:E23,E24)</f>
        <v>78430000</v>
      </c>
      <c r="F11" s="6">
        <f t="shared" si="7"/>
        <v>0</v>
      </c>
      <c r="G11" s="6">
        <f t="shared" si="7"/>
        <v>10012850</v>
      </c>
      <c r="H11" s="6">
        <f t="shared" si="7"/>
        <v>57648540</v>
      </c>
      <c r="I11" s="6">
        <f t="shared" si="7"/>
        <v>9916750</v>
      </c>
      <c r="J11" s="6">
        <f t="shared" si="7"/>
        <v>57308439</v>
      </c>
      <c r="K11" s="6">
        <f t="shared" si="7"/>
        <v>0</v>
      </c>
      <c r="L11" s="6">
        <f t="shared" si="7"/>
        <v>20</v>
      </c>
      <c r="M11" s="6">
        <f t="shared" si="7"/>
        <v>340081</v>
      </c>
      <c r="N11" s="7">
        <f t="shared" si="1"/>
        <v>73.069538441922731</v>
      </c>
      <c r="O11" s="7" t="e">
        <f t="shared" si="2"/>
        <v>#DIV/0!</v>
      </c>
      <c r="P11" s="7">
        <f t="shared" si="3"/>
        <v>99.410044035807317</v>
      </c>
      <c r="Q11" s="6">
        <f>SUM(Q12,Q13,Q16,Q19:Q23,Q24)</f>
        <v>27408</v>
      </c>
      <c r="R11" s="6">
        <f>SUM(R12,R13,R16,R19:R23,R24)</f>
        <v>115156</v>
      </c>
    </row>
    <row r="12" spans="1:18" s="4" customFormat="1" ht="21.75" customHeight="1">
      <c r="A12" s="61"/>
      <c r="B12" s="59"/>
      <c r="C12" s="64" t="s">
        <v>20</v>
      </c>
      <c r="D12" s="63"/>
      <c r="E12" s="9">
        <v>41200000</v>
      </c>
      <c r="F12" s="9"/>
      <c r="G12" s="9">
        <v>7121895</v>
      </c>
      <c r="H12" s="20">
        <v>44893610</v>
      </c>
      <c r="I12" s="9">
        <v>7003716</v>
      </c>
      <c r="J12" s="20">
        <v>44618659</v>
      </c>
      <c r="K12" s="9"/>
      <c r="L12" s="20"/>
      <c r="M12" s="6">
        <f>H12-J12-L12</f>
        <v>274951</v>
      </c>
      <c r="N12" s="7">
        <f t="shared" si="1"/>
        <v>108.29771601941746</v>
      </c>
      <c r="O12" s="7" t="e">
        <f t="shared" si="2"/>
        <v>#DIV/0!</v>
      </c>
      <c r="P12" s="7">
        <f t="shared" si="3"/>
        <v>99.387549809427227</v>
      </c>
      <c r="Q12" s="45">
        <v>19137</v>
      </c>
      <c r="R12" s="44">
        <v>78360</v>
      </c>
    </row>
    <row r="13" spans="1:18" s="4" customFormat="1" ht="21.75" customHeight="1">
      <c r="A13" s="61"/>
      <c r="B13" s="59"/>
      <c r="C13" s="58" t="s">
        <v>58</v>
      </c>
      <c r="D13" s="39" t="s">
        <v>26</v>
      </c>
      <c r="E13" s="19">
        <f t="shared" ref="E13:M13" si="8">SUM(E14:E15)</f>
        <v>6500000</v>
      </c>
      <c r="F13" s="19">
        <f t="shared" si="8"/>
        <v>0</v>
      </c>
      <c r="G13" s="19">
        <f t="shared" si="8"/>
        <v>492242</v>
      </c>
      <c r="H13" s="19">
        <f t="shared" si="8"/>
        <v>3367263</v>
      </c>
      <c r="I13" s="19">
        <f t="shared" si="8"/>
        <v>498651</v>
      </c>
      <c r="J13" s="19">
        <f t="shared" si="8"/>
        <v>3335225</v>
      </c>
      <c r="K13" s="19">
        <f t="shared" si="8"/>
        <v>0</v>
      </c>
      <c r="L13" s="19">
        <f t="shared" si="8"/>
        <v>20</v>
      </c>
      <c r="M13" s="19">
        <f t="shared" si="8"/>
        <v>32018</v>
      </c>
      <c r="N13" s="7">
        <f t="shared" si="1"/>
        <v>51.311153846153843</v>
      </c>
      <c r="O13" s="7" t="e">
        <f t="shared" si="2"/>
        <v>#DIV/0!</v>
      </c>
      <c r="P13" s="7">
        <f t="shared" si="3"/>
        <v>99.048544767664424</v>
      </c>
      <c r="Q13" s="46">
        <f>SUM(Q14:Q15)</f>
        <v>1863</v>
      </c>
      <c r="R13" s="46">
        <f>SUM(R14:R15)</f>
        <v>9641</v>
      </c>
    </row>
    <row r="14" spans="1:18" s="4" customFormat="1" ht="21.75" customHeight="1">
      <c r="A14" s="61"/>
      <c r="B14" s="59"/>
      <c r="C14" s="90"/>
      <c r="D14" s="40" t="s">
        <v>28</v>
      </c>
      <c r="E14" s="8">
        <v>5550000</v>
      </c>
      <c r="F14" s="8"/>
      <c r="G14" s="9">
        <v>464874</v>
      </c>
      <c r="H14" s="20">
        <v>2444598</v>
      </c>
      <c r="I14" s="9">
        <v>464874</v>
      </c>
      <c r="J14" s="20">
        <v>2444597</v>
      </c>
      <c r="K14" s="9"/>
      <c r="L14" s="20"/>
      <c r="M14" s="6">
        <f>H14-J14-L14</f>
        <v>1</v>
      </c>
      <c r="N14" s="7">
        <f t="shared" si="1"/>
        <v>44.046792792792793</v>
      </c>
      <c r="O14" s="7" t="e">
        <f t="shared" si="2"/>
        <v>#DIV/0!</v>
      </c>
      <c r="P14" s="7">
        <f t="shared" si="3"/>
        <v>99.999959093478765</v>
      </c>
      <c r="Q14" s="45">
        <v>1863</v>
      </c>
      <c r="R14" s="44">
        <v>9159</v>
      </c>
    </row>
    <row r="15" spans="1:18" s="4" customFormat="1" ht="21.75" customHeight="1">
      <c r="A15" s="61"/>
      <c r="B15" s="59"/>
      <c r="C15" s="91"/>
      <c r="D15" s="40" t="s">
        <v>29</v>
      </c>
      <c r="E15" s="8">
        <v>950000</v>
      </c>
      <c r="F15" s="8"/>
      <c r="G15" s="9">
        <v>27368</v>
      </c>
      <c r="H15" s="20">
        <v>922665</v>
      </c>
      <c r="I15" s="9">
        <v>33777</v>
      </c>
      <c r="J15" s="20">
        <v>890628</v>
      </c>
      <c r="K15" s="9">
        <v>0</v>
      </c>
      <c r="L15" s="20">
        <v>20</v>
      </c>
      <c r="M15" s="6">
        <f>H15-J15-L15</f>
        <v>32017</v>
      </c>
      <c r="N15" s="7">
        <f t="shared" si="1"/>
        <v>93.750315789473689</v>
      </c>
      <c r="O15" s="7" t="e">
        <f t="shared" si="2"/>
        <v>#DIV/0!</v>
      </c>
      <c r="P15" s="7">
        <f t="shared" si="3"/>
        <v>96.527775519825724</v>
      </c>
      <c r="Q15" s="45"/>
      <c r="R15" s="44">
        <v>482</v>
      </c>
    </row>
    <row r="16" spans="1:18" s="4" customFormat="1" ht="21.75" customHeight="1">
      <c r="A16" s="61"/>
      <c r="B16" s="59"/>
      <c r="C16" s="58" t="s">
        <v>59</v>
      </c>
      <c r="D16" s="39" t="s">
        <v>26</v>
      </c>
      <c r="E16" s="19">
        <f t="shared" ref="E16:M16" si="9">SUM(E17:E18)</f>
        <v>9200000</v>
      </c>
      <c r="F16" s="19">
        <f t="shared" si="9"/>
        <v>0</v>
      </c>
      <c r="G16" s="19">
        <f t="shared" si="9"/>
        <v>311234</v>
      </c>
      <c r="H16" s="19">
        <f t="shared" si="9"/>
        <v>1004287</v>
      </c>
      <c r="I16" s="19">
        <f t="shared" si="9"/>
        <v>318485</v>
      </c>
      <c r="J16" s="19">
        <f t="shared" si="9"/>
        <v>1003744</v>
      </c>
      <c r="K16" s="19">
        <f t="shared" si="9"/>
        <v>0</v>
      </c>
      <c r="L16" s="19">
        <f t="shared" si="9"/>
        <v>0</v>
      </c>
      <c r="M16" s="19">
        <f t="shared" si="9"/>
        <v>543</v>
      </c>
      <c r="N16" s="7">
        <f t="shared" si="1"/>
        <v>10.910260869565217</v>
      </c>
      <c r="O16" s="7" t="e">
        <f t="shared" si="2"/>
        <v>#DIV/0!</v>
      </c>
      <c r="P16" s="7">
        <f t="shared" si="3"/>
        <v>99.945931790414491</v>
      </c>
      <c r="Q16" s="46">
        <f>SUM(Q17:Q18)</f>
        <v>0</v>
      </c>
      <c r="R16" s="46">
        <f>SUM(R17:R18)</f>
        <v>0</v>
      </c>
    </row>
    <row r="17" spans="1:18" s="4" customFormat="1" ht="21.75" customHeight="1">
      <c r="A17" s="61"/>
      <c r="B17" s="59"/>
      <c r="C17" s="90"/>
      <c r="D17" s="41" t="s">
        <v>30</v>
      </c>
      <c r="E17" s="8">
        <v>2035000</v>
      </c>
      <c r="F17" s="8"/>
      <c r="G17" s="20">
        <v>311220</v>
      </c>
      <c r="H17" s="20">
        <v>1001329</v>
      </c>
      <c r="I17" s="20">
        <v>318347</v>
      </c>
      <c r="J17" s="20">
        <v>1000786</v>
      </c>
      <c r="K17" s="20"/>
      <c r="L17" s="20"/>
      <c r="M17" s="6">
        <f t="shared" ref="M17:M23" si="10">H17-J17-L17</f>
        <v>543</v>
      </c>
      <c r="N17" s="7">
        <f t="shared" si="1"/>
        <v>49.178673218673218</v>
      </c>
      <c r="O17" s="7" t="e">
        <f t="shared" si="2"/>
        <v>#DIV/0!</v>
      </c>
      <c r="P17" s="7">
        <f t="shared" si="3"/>
        <v>99.945772068920405</v>
      </c>
      <c r="Q17" s="45"/>
      <c r="R17" s="44"/>
    </row>
    <row r="18" spans="1:18" s="4" customFormat="1" ht="21.75" customHeight="1">
      <c r="A18" s="61"/>
      <c r="B18" s="59"/>
      <c r="C18" s="91"/>
      <c r="D18" s="41" t="s">
        <v>31</v>
      </c>
      <c r="E18" s="8">
        <v>7165000</v>
      </c>
      <c r="F18" s="8"/>
      <c r="G18" s="20">
        <v>14</v>
      </c>
      <c r="H18" s="20">
        <v>2958</v>
      </c>
      <c r="I18" s="20">
        <v>138</v>
      </c>
      <c r="J18" s="20">
        <v>2958</v>
      </c>
      <c r="K18" s="20"/>
      <c r="L18" s="20"/>
      <c r="M18" s="6">
        <f t="shared" si="10"/>
        <v>0</v>
      </c>
      <c r="N18" s="7">
        <f t="shared" si="1"/>
        <v>4.1284019539427771E-2</v>
      </c>
      <c r="O18" s="7" t="e">
        <f t="shared" si="2"/>
        <v>#DIV/0!</v>
      </c>
      <c r="P18" s="7">
        <f t="shared" si="3"/>
        <v>100</v>
      </c>
      <c r="Q18" s="45"/>
      <c r="R18" s="44"/>
    </row>
    <row r="19" spans="1:18" s="4" customFormat="1" ht="21.75" customHeight="1">
      <c r="A19" s="61"/>
      <c r="B19" s="59"/>
      <c r="C19" s="64" t="s">
        <v>32</v>
      </c>
      <c r="D19" s="63"/>
      <c r="E19" s="8"/>
      <c r="F19" s="8"/>
      <c r="G19" s="20"/>
      <c r="H19" s="20"/>
      <c r="I19" s="20"/>
      <c r="J19" s="20"/>
      <c r="K19" s="20"/>
      <c r="L19" s="20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 t="e">
        <f t="shared" si="3"/>
        <v>#DIV/0!</v>
      </c>
      <c r="Q19" s="45"/>
      <c r="R19" s="44"/>
    </row>
    <row r="20" spans="1:18" s="4" customFormat="1" ht="21.75" customHeight="1">
      <c r="A20" s="61"/>
      <c r="B20" s="59"/>
      <c r="C20" s="83" t="s">
        <v>21</v>
      </c>
      <c r="D20" s="84"/>
      <c r="E20" s="8"/>
      <c r="F20" s="8"/>
      <c r="G20" s="8">
        <v>8459</v>
      </c>
      <c r="H20" s="20">
        <v>35860</v>
      </c>
      <c r="I20" s="20">
        <v>8459</v>
      </c>
      <c r="J20" s="20">
        <v>35860</v>
      </c>
      <c r="K20" s="20"/>
      <c r="L20" s="20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>
        <f t="shared" si="3"/>
        <v>100</v>
      </c>
      <c r="Q20" s="45"/>
      <c r="R20" s="44">
        <v>1421</v>
      </c>
    </row>
    <row r="21" spans="1:18" s="4" customFormat="1" ht="21.75" customHeight="1">
      <c r="A21" s="61"/>
      <c r="B21" s="59"/>
      <c r="C21" s="83" t="s">
        <v>22</v>
      </c>
      <c r="D21" s="84"/>
      <c r="E21" s="8"/>
      <c r="F21" s="8"/>
      <c r="G21" s="20"/>
      <c r="H21" s="20"/>
      <c r="I21" s="20"/>
      <c r="J21" s="20"/>
      <c r="K21" s="20"/>
      <c r="L21" s="20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5"/>
      <c r="R21" s="44"/>
    </row>
    <row r="22" spans="1:18" s="4" customFormat="1" ht="21.75" customHeight="1">
      <c r="A22" s="61"/>
      <c r="B22" s="59"/>
      <c r="C22" s="83" t="s">
        <v>23</v>
      </c>
      <c r="D22" s="84"/>
      <c r="E22" s="8"/>
      <c r="F22" s="8"/>
      <c r="G22" s="20"/>
      <c r="H22" s="20"/>
      <c r="I22" s="20"/>
      <c r="J22" s="20"/>
      <c r="K22" s="20"/>
      <c r="L22" s="20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5"/>
      <c r="R22" s="44"/>
    </row>
    <row r="23" spans="1:18" s="4" customFormat="1" ht="21.75" customHeight="1">
      <c r="A23" s="61"/>
      <c r="B23" s="59"/>
      <c r="C23" s="83" t="s">
        <v>24</v>
      </c>
      <c r="D23" s="84"/>
      <c r="E23" s="8"/>
      <c r="F23" s="8"/>
      <c r="G23" s="20"/>
      <c r="H23" s="20"/>
      <c r="I23" s="20"/>
      <c r="J23" s="20"/>
      <c r="K23" s="20"/>
      <c r="L23" s="20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45"/>
      <c r="R23" s="44"/>
    </row>
    <row r="24" spans="1:18" s="4" customFormat="1" ht="21.75" customHeight="1">
      <c r="A24" s="61"/>
      <c r="B24" s="59"/>
      <c r="C24" s="58" t="s">
        <v>33</v>
      </c>
      <c r="D24" s="39" t="s">
        <v>26</v>
      </c>
      <c r="E24" s="6">
        <f>SUM(E25:E30)</f>
        <v>21530000</v>
      </c>
      <c r="F24" s="6">
        <f t="shared" ref="F24:M24" si="11">SUM(F25:F30)</f>
        <v>0</v>
      </c>
      <c r="G24" s="6">
        <f t="shared" si="11"/>
        <v>2079020</v>
      </c>
      <c r="H24" s="6">
        <f t="shared" si="11"/>
        <v>8347520</v>
      </c>
      <c r="I24" s="6">
        <f t="shared" si="11"/>
        <v>2087439</v>
      </c>
      <c r="J24" s="6">
        <f t="shared" si="11"/>
        <v>8314951</v>
      </c>
      <c r="K24" s="6">
        <f t="shared" si="11"/>
        <v>0</v>
      </c>
      <c r="L24" s="6">
        <f t="shared" si="11"/>
        <v>0</v>
      </c>
      <c r="M24" s="6">
        <f t="shared" si="11"/>
        <v>32569</v>
      </c>
      <c r="N24" s="7">
        <f t="shared" si="1"/>
        <v>38.620301904319554</v>
      </c>
      <c r="O24" s="7" t="e">
        <f t="shared" si="2"/>
        <v>#DIV/0!</v>
      </c>
      <c r="P24" s="7">
        <f t="shared" si="3"/>
        <v>99.60983621482788</v>
      </c>
      <c r="Q24" s="47">
        <f>SUM(Q25:Q30)</f>
        <v>6408</v>
      </c>
      <c r="R24" s="47">
        <f>SUM(R25:R30)</f>
        <v>25734</v>
      </c>
    </row>
    <row r="25" spans="1:18" s="4" customFormat="1" ht="21.75" customHeight="1">
      <c r="A25" s="61"/>
      <c r="B25" s="59"/>
      <c r="C25" s="90"/>
      <c r="D25" s="42" t="s">
        <v>39</v>
      </c>
      <c r="E25" s="43">
        <v>2456000</v>
      </c>
      <c r="F25" s="8"/>
      <c r="G25" s="20">
        <v>404797</v>
      </c>
      <c r="H25" s="44">
        <v>2718924</v>
      </c>
      <c r="I25" s="20">
        <v>396345</v>
      </c>
      <c r="J25" s="44">
        <v>2702120</v>
      </c>
      <c r="K25" s="20"/>
      <c r="L25" s="20"/>
      <c r="M25" s="6">
        <f t="shared" ref="M25:M30" si="12">H25-J25-L25</f>
        <v>16804</v>
      </c>
      <c r="N25" s="7">
        <f t="shared" si="1"/>
        <v>110.0211726384365</v>
      </c>
      <c r="O25" s="7" t="e">
        <f t="shared" si="2"/>
        <v>#DIV/0!</v>
      </c>
      <c r="P25" s="7">
        <f t="shared" si="3"/>
        <v>99.381961393551279</v>
      </c>
      <c r="Q25" s="45">
        <v>1601</v>
      </c>
      <c r="R25" s="44">
        <v>4248</v>
      </c>
    </row>
    <row r="26" spans="1:18" s="4" customFormat="1" ht="21.75" customHeight="1">
      <c r="A26" s="61"/>
      <c r="B26" s="59"/>
      <c r="C26" s="90"/>
      <c r="D26" s="42" t="s">
        <v>34</v>
      </c>
      <c r="E26" s="43">
        <v>1789000</v>
      </c>
      <c r="F26" s="8"/>
      <c r="G26" s="20">
        <v>74935</v>
      </c>
      <c r="H26" s="44">
        <v>405564</v>
      </c>
      <c r="I26" s="20">
        <v>74935</v>
      </c>
      <c r="J26" s="44">
        <v>405562</v>
      </c>
      <c r="K26" s="20"/>
      <c r="L26" s="20"/>
      <c r="M26" s="6">
        <f t="shared" si="12"/>
        <v>2</v>
      </c>
      <c r="N26" s="7">
        <f t="shared" si="1"/>
        <v>22.669759642258246</v>
      </c>
      <c r="O26" s="7" t="e">
        <f t="shared" si="2"/>
        <v>#DIV/0!</v>
      </c>
      <c r="P26" s="7">
        <f t="shared" si="3"/>
        <v>99.999506859583192</v>
      </c>
      <c r="Q26" s="45">
        <v>258</v>
      </c>
      <c r="R26" s="44">
        <v>1088</v>
      </c>
    </row>
    <row r="27" spans="1:18" s="4" customFormat="1" ht="21.75" customHeight="1">
      <c r="A27" s="61"/>
      <c r="B27" s="59"/>
      <c r="C27" s="90"/>
      <c r="D27" s="42" t="s">
        <v>25</v>
      </c>
      <c r="E27" s="43">
        <v>85000</v>
      </c>
      <c r="F27" s="8"/>
      <c r="G27" s="20">
        <v>155</v>
      </c>
      <c r="H27" s="44">
        <v>591</v>
      </c>
      <c r="I27" s="20">
        <v>215</v>
      </c>
      <c r="J27" s="44">
        <v>586</v>
      </c>
      <c r="K27" s="20"/>
      <c r="L27" s="20"/>
      <c r="M27" s="6">
        <f t="shared" si="12"/>
        <v>5</v>
      </c>
      <c r="N27" s="7">
        <f t="shared" si="1"/>
        <v>0.68941176470588228</v>
      </c>
      <c r="O27" s="7" t="e">
        <f t="shared" si="2"/>
        <v>#DIV/0!</v>
      </c>
      <c r="P27" s="7">
        <f t="shared" si="3"/>
        <v>99.15397631133672</v>
      </c>
      <c r="Q27" s="45"/>
      <c r="R27" s="44"/>
    </row>
    <row r="28" spans="1:18" s="4" customFormat="1" ht="21.75" customHeight="1">
      <c r="A28" s="61"/>
      <c r="B28" s="59"/>
      <c r="C28" s="90"/>
      <c r="D28" s="42" t="s">
        <v>3</v>
      </c>
      <c r="E28" s="43">
        <v>3000000</v>
      </c>
      <c r="F28" s="8"/>
      <c r="G28" s="20">
        <v>49</v>
      </c>
      <c r="H28" s="44">
        <v>19369</v>
      </c>
      <c r="I28" s="20">
        <v>17664</v>
      </c>
      <c r="J28" s="44">
        <v>19338</v>
      </c>
      <c r="K28" s="20"/>
      <c r="L28" s="20"/>
      <c r="M28" s="6">
        <f t="shared" si="12"/>
        <v>31</v>
      </c>
      <c r="N28" s="7">
        <f t="shared" si="1"/>
        <v>0.64460000000000006</v>
      </c>
      <c r="O28" s="7" t="e">
        <f t="shared" si="2"/>
        <v>#DIV/0!</v>
      </c>
      <c r="P28" s="7">
        <f t="shared" si="3"/>
        <v>99.839950436264132</v>
      </c>
      <c r="Q28" s="45"/>
      <c r="R28" s="44"/>
    </row>
    <row r="29" spans="1:18" s="4" customFormat="1" ht="21.75" customHeight="1">
      <c r="A29" s="61"/>
      <c r="B29" s="59"/>
      <c r="C29" s="90"/>
      <c r="D29" s="42" t="s">
        <v>4</v>
      </c>
      <c r="E29" s="43">
        <v>5800000</v>
      </c>
      <c r="F29" s="8"/>
      <c r="G29" s="20">
        <v>14416</v>
      </c>
      <c r="H29" s="44">
        <v>1392924</v>
      </c>
      <c r="I29" s="20">
        <v>13612</v>
      </c>
      <c r="J29" s="44">
        <v>1377197</v>
      </c>
      <c r="K29" s="20"/>
      <c r="L29" s="20"/>
      <c r="M29" s="6">
        <f t="shared" si="12"/>
        <v>15727</v>
      </c>
      <c r="N29" s="7">
        <f t="shared" si="1"/>
        <v>23.744775862068966</v>
      </c>
      <c r="O29" s="7" t="e">
        <f t="shared" si="2"/>
        <v>#DIV/0!</v>
      </c>
      <c r="P29" s="7">
        <f t="shared" si="3"/>
        <v>98.870936246342225</v>
      </c>
      <c r="Q29" s="45">
        <v>4549</v>
      </c>
      <c r="R29" s="44">
        <v>20398</v>
      </c>
    </row>
    <row r="30" spans="1:18" s="4" customFormat="1" ht="21.75" customHeight="1">
      <c r="A30" s="61"/>
      <c r="B30" s="59"/>
      <c r="C30" s="91"/>
      <c r="D30" s="42" t="s">
        <v>5</v>
      </c>
      <c r="E30" s="43">
        <v>8400000</v>
      </c>
      <c r="F30" s="8"/>
      <c r="G30" s="20">
        <v>1584668</v>
      </c>
      <c r="H30" s="44">
        <v>3810148</v>
      </c>
      <c r="I30" s="20">
        <v>1584668</v>
      </c>
      <c r="J30" s="44">
        <v>3810148</v>
      </c>
      <c r="K30" s="20"/>
      <c r="L30" s="20"/>
      <c r="M30" s="6">
        <f t="shared" si="12"/>
        <v>0</v>
      </c>
      <c r="N30" s="7">
        <f t="shared" si="1"/>
        <v>45.358904761904761</v>
      </c>
      <c r="O30" s="7" t="e">
        <f t="shared" si="2"/>
        <v>#DIV/0!</v>
      </c>
      <c r="P30" s="7">
        <f t="shared" si="3"/>
        <v>100</v>
      </c>
      <c r="Q30" s="45"/>
      <c r="R30" s="44"/>
    </row>
    <row r="31" spans="1:18" s="5" customFormat="1" ht="21.75" customHeight="1">
      <c r="A31" s="61"/>
      <c r="B31" s="58" t="s">
        <v>6</v>
      </c>
      <c r="C31" s="62" t="s">
        <v>7</v>
      </c>
      <c r="D31" s="63"/>
      <c r="E31" s="6">
        <f>SUM(E32,E33,E34,E37:E44)</f>
        <v>164550000</v>
      </c>
      <c r="F31" s="6">
        <f t="shared" ref="F31:M31" si="13">SUM(F32,F33,F34,F37:F44)</f>
        <v>0</v>
      </c>
      <c r="G31" s="6">
        <f t="shared" si="13"/>
        <v>59623941</v>
      </c>
      <c r="H31" s="6">
        <f>SUM(H32,H33,H34,H37:H44)</f>
        <v>131450819</v>
      </c>
      <c r="I31" s="6">
        <f t="shared" si="13"/>
        <v>59613319</v>
      </c>
      <c r="J31" s="6">
        <f t="shared" si="13"/>
        <v>130712814</v>
      </c>
      <c r="K31" s="6">
        <f t="shared" si="13"/>
        <v>0</v>
      </c>
      <c r="L31" s="6">
        <f t="shared" si="13"/>
        <v>0</v>
      </c>
      <c r="M31" s="6">
        <f t="shared" si="13"/>
        <v>738005</v>
      </c>
      <c r="N31" s="7">
        <f t="shared" si="1"/>
        <v>79.436532360984501</v>
      </c>
      <c r="O31" s="7" t="e">
        <f t="shared" si="2"/>
        <v>#DIV/0!</v>
      </c>
      <c r="P31" s="7">
        <f t="shared" si="3"/>
        <v>99.438569492670865</v>
      </c>
      <c r="Q31" s="47">
        <f>SUM(Q32,Q33,Q34,Q37:Q44)</f>
        <v>713710</v>
      </c>
      <c r="R31" s="47">
        <f>SUM(R32,R33,R34,R37:R44)</f>
        <v>1007206</v>
      </c>
    </row>
    <row r="32" spans="1:18" s="4" customFormat="1" ht="21.75" customHeight="1">
      <c r="A32" s="61"/>
      <c r="B32" s="59"/>
      <c r="C32" s="64" t="s">
        <v>8</v>
      </c>
      <c r="D32" s="63"/>
      <c r="E32" s="8">
        <v>10050000</v>
      </c>
      <c r="F32" s="8"/>
      <c r="G32" s="20">
        <v>941762</v>
      </c>
      <c r="H32" s="20">
        <v>4602408</v>
      </c>
      <c r="I32" s="20">
        <v>899315</v>
      </c>
      <c r="J32" s="20">
        <v>4545391</v>
      </c>
      <c r="K32" s="20"/>
      <c r="L32" s="20"/>
      <c r="M32" s="6">
        <f>H32-J32-L32</f>
        <v>57017</v>
      </c>
      <c r="N32" s="7">
        <f t="shared" si="1"/>
        <v>45.227771144278606</v>
      </c>
      <c r="O32" s="7" t="e">
        <f t="shared" si="2"/>
        <v>#DIV/0!</v>
      </c>
      <c r="P32" s="7">
        <f t="shared" si="3"/>
        <v>98.761148511822512</v>
      </c>
      <c r="Q32" s="45"/>
      <c r="R32" s="44"/>
    </row>
    <row r="33" spans="1:18" s="4" customFormat="1" ht="21.75" customHeight="1">
      <c r="A33" s="61"/>
      <c r="B33" s="59"/>
      <c r="C33" s="64" t="s">
        <v>9</v>
      </c>
      <c r="D33" s="63"/>
      <c r="E33" s="8">
        <v>31000000</v>
      </c>
      <c r="F33" s="8"/>
      <c r="G33" s="20">
        <v>248</v>
      </c>
      <c r="H33" s="20">
        <v>98585</v>
      </c>
      <c r="I33" s="20">
        <v>88489</v>
      </c>
      <c r="J33" s="20">
        <v>98416</v>
      </c>
      <c r="K33" s="20"/>
      <c r="L33" s="20"/>
      <c r="M33" s="6">
        <f>H33-J33-L33</f>
        <v>169</v>
      </c>
      <c r="N33" s="7">
        <f t="shared" si="1"/>
        <v>0.31747096774193551</v>
      </c>
      <c r="O33" s="7" t="e">
        <f t="shared" si="2"/>
        <v>#DIV/0!</v>
      </c>
      <c r="P33" s="7">
        <f t="shared" si="3"/>
        <v>99.828574326723128</v>
      </c>
      <c r="Q33" s="45"/>
      <c r="R33" s="44"/>
    </row>
    <row r="34" spans="1:18" s="4" customFormat="1" ht="21.75" customHeight="1">
      <c r="A34" s="61"/>
      <c r="B34" s="59"/>
      <c r="C34" s="58" t="s">
        <v>35</v>
      </c>
      <c r="D34" s="39" t="s">
        <v>26</v>
      </c>
      <c r="E34" s="19">
        <f>SUM(E35:E36)</f>
        <v>44200000</v>
      </c>
      <c r="F34" s="19">
        <f t="shared" ref="F34:M34" si="14">SUM(F35:F36)</f>
        <v>0</v>
      </c>
      <c r="G34" s="19">
        <f t="shared" si="14"/>
        <v>3600711</v>
      </c>
      <c r="H34" s="19">
        <f t="shared" si="14"/>
        <v>20724454</v>
      </c>
      <c r="I34" s="19">
        <f t="shared" si="14"/>
        <v>3596314</v>
      </c>
      <c r="J34" s="19">
        <f>SUM(J35:J36)</f>
        <v>20668509</v>
      </c>
      <c r="K34" s="19">
        <f t="shared" si="14"/>
        <v>0</v>
      </c>
      <c r="L34" s="19">
        <f t="shared" si="14"/>
        <v>0</v>
      </c>
      <c r="M34" s="19">
        <f t="shared" si="14"/>
        <v>55945</v>
      </c>
      <c r="N34" s="7">
        <f t="shared" si="1"/>
        <v>46.76133257918552</v>
      </c>
      <c r="O34" s="7" t="e">
        <f t="shared" si="2"/>
        <v>#DIV/0!</v>
      </c>
      <c r="P34" s="7">
        <f t="shared" si="3"/>
        <v>99.730053201884118</v>
      </c>
      <c r="Q34" s="46">
        <f>SUM(Q35:Q36)</f>
        <v>15641</v>
      </c>
      <c r="R34" s="46">
        <f>SUM(R35:R36)</f>
        <v>70329</v>
      </c>
    </row>
    <row r="35" spans="1:18" s="4" customFormat="1" ht="21.75" customHeight="1">
      <c r="A35" s="61"/>
      <c r="B35" s="59"/>
      <c r="C35" s="90"/>
      <c r="D35" s="40" t="s">
        <v>36</v>
      </c>
      <c r="E35" s="8">
        <v>19400000</v>
      </c>
      <c r="F35" s="8"/>
      <c r="G35" s="8">
        <v>52622</v>
      </c>
      <c r="H35" s="20">
        <v>4800985</v>
      </c>
      <c r="I35" s="8">
        <v>48225</v>
      </c>
      <c r="J35" s="8">
        <v>4745040</v>
      </c>
      <c r="K35" s="8"/>
      <c r="L35" s="8"/>
      <c r="M35" s="6">
        <f t="shared" ref="M35:M44" si="15">H35-J35-L35</f>
        <v>55945</v>
      </c>
      <c r="N35" s="7">
        <f t="shared" si="1"/>
        <v>24.458969072164948</v>
      </c>
      <c r="O35" s="7" t="e">
        <f t="shared" si="2"/>
        <v>#DIV/0!</v>
      </c>
      <c r="P35" s="7">
        <f t="shared" si="3"/>
        <v>98.834718292183794</v>
      </c>
      <c r="Q35" s="45">
        <v>15641</v>
      </c>
      <c r="R35" s="44">
        <v>70329</v>
      </c>
    </row>
    <row r="36" spans="1:18" s="4" customFormat="1" ht="21.75" customHeight="1">
      <c r="A36" s="61"/>
      <c r="B36" s="59"/>
      <c r="C36" s="91"/>
      <c r="D36" s="40" t="s">
        <v>60</v>
      </c>
      <c r="E36" s="8">
        <v>24800000</v>
      </c>
      <c r="F36" s="8"/>
      <c r="G36" s="8">
        <v>3548089</v>
      </c>
      <c r="H36" s="20">
        <v>15923469</v>
      </c>
      <c r="I36" s="20">
        <v>3548089</v>
      </c>
      <c r="J36" s="20">
        <v>15923469</v>
      </c>
      <c r="K36" s="8"/>
      <c r="L36" s="8"/>
      <c r="M36" s="6">
        <f t="shared" si="15"/>
        <v>0</v>
      </c>
      <c r="N36" s="7">
        <f t="shared" si="1"/>
        <v>64.207536290322579</v>
      </c>
      <c r="O36" s="7" t="e">
        <f t="shared" si="2"/>
        <v>#DIV/0!</v>
      </c>
      <c r="P36" s="7">
        <f t="shared" si="3"/>
        <v>100</v>
      </c>
      <c r="Q36" s="45"/>
      <c r="R36" s="44"/>
    </row>
    <row r="37" spans="1:18" s="4" customFormat="1" ht="21.75" customHeight="1">
      <c r="A37" s="61"/>
      <c r="B37" s="59"/>
      <c r="C37" s="64" t="s">
        <v>11</v>
      </c>
      <c r="D37" s="63"/>
      <c r="E37" s="8">
        <v>17000000</v>
      </c>
      <c r="F37" s="8"/>
      <c r="G37" s="20">
        <v>3602418</v>
      </c>
      <c r="H37" s="20">
        <v>8662534</v>
      </c>
      <c r="I37" s="20">
        <v>3602418</v>
      </c>
      <c r="J37" s="20">
        <v>8662534</v>
      </c>
      <c r="K37" s="8"/>
      <c r="L37" s="8"/>
      <c r="M37" s="6">
        <f t="shared" si="15"/>
        <v>0</v>
      </c>
      <c r="N37" s="7">
        <f t="shared" si="1"/>
        <v>50.956082352941181</v>
      </c>
      <c r="O37" s="7" t="e">
        <f t="shared" si="2"/>
        <v>#DIV/0!</v>
      </c>
      <c r="P37" s="7">
        <f t="shared" si="3"/>
        <v>100</v>
      </c>
      <c r="Q37" s="45"/>
      <c r="R37" s="44"/>
    </row>
    <row r="38" spans="1:18" s="4" customFormat="1" ht="21.75" customHeight="1">
      <c r="A38" s="61"/>
      <c r="B38" s="59"/>
      <c r="C38" s="64" t="s">
        <v>37</v>
      </c>
      <c r="D38" s="63"/>
      <c r="E38" s="8">
        <v>62300000</v>
      </c>
      <c r="F38" s="8"/>
      <c r="G38" s="20">
        <v>51478802</v>
      </c>
      <c r="H38" s="20">
        <v>97362838</v>
      </c>
      <c r="I38" s="20">
        <v>51426783</v>
      </c>
      <c r="J38" s="20">
        <v>96737964</v>
      </c>
      <c r="K38" s="8"/>
      <c r="L38" s="8"/>
      <c r="M38" s="6">
        <f t="shared" si="15"/>
        <v>624874</v>
      </c>
      <c r="N38" s="7">
        <f t="shared" si="1"/>
        <v>155.27763081861957</v>
      </c>
      <c r="O38" s="7" t="e">
        <f t="shared" si="2"/>
        <v>#DIV/0!</v>
      </c>
      <c r="P38" s="7">
        <f t="shared" si="3"/>
        <v>99.358200713089317</v>
      </c>
      <c r="Q38" s="45">
        <v>698069</v>
      </c>
      <c r="R38" s="44">
        <v>936877</v>
      </c>
    </row>
    <row r="39" spans="1:18" s="4" customFormat="1" ht="21.75" customHeight="1">
      <c r="A39" s="61"/>
      <c r="B39" s="59"/>
      <c r="C39" s="83" t="s">
        <v>0</v>
      </c>
      <c r="D39" s="84"/>
      <c r="E39" s="8"/>
      <c r="F39" s="20"/>
      <c r="G39" s="20"/>
      <c r="H39" s="20"/>
      <c r="I39" s="20"/>
      <c r="J39" s="20"/>
      <c r="K39" s="20"/>
      <c r="L39" s="20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5"/>
      <c r="R39" s="44"/>
    </row>
    <row r="40" spans="1:18" s="4" customFormat="1" ht="21.75" customHeight="1">
      <c r="A40" s="61"/>
      <c r="B40" s="59"/>
      <c r="C40" s="83" t="s">
        <v>2</v>
      </c>
      <c r="D40" s="84"/>
      <c r="E40" s="8"/>
      <c r="F40" s="20"/>
      <c r="G40" s="20"/>
      <c r="H40" s="20"/>
      <c r="I40" s="20"/>
      <c r="J40" s="20"/>
      <c r="K40" s="20"/>
      <c r="L40" s="20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5"/>
      <c r="R40" s="44"/>
    </row>
    <row r="41" spans="1:18" s="4" customFormat="1" ht="21.75" customHeight="1">
      <c r="A41" s="61"/>
      <c r="B41" s="59"/>
      <c r="C41" s="83" t="s">
        <v>10</v>
      </c>
      <c r="D41" s="84"/>
      <c r="E41" s="8"/>
      <c r="F41" s="20"/>
      <c r="G41" s="20"/>
      <c r="H41" s="20"/>
      <c r="I41" s="20"/>
      <c r="J41" s="20"/>
      <c r="K41" s="20"/>
      <c r="L41" s="20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5"/>
      <c r="R41" s="44"/>
    </row>
    <row r="42" spans="1:18" s="4" customFormat="1" ht="21.75" customHeight="1">
      <c r="A42" s="61"/>
      <c r="B42" s="59"/>
      <c r="C42" s="83" t="s">
        <v>12</v>
      </c>
      <c r="D42" s="84"/>
      <c r="E42" s="8"/>
      <c r="F42" s="20"/>
      <c r="G42" s="20"/>
      <c r="H42" s="20"/>
      <c r="I42" s="20"/>
      <c r="J42" s="20"/>
      <c r="K42" s="20"/>
      <c r="L42" s="20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5"/>
      <c r="R42" s="44"/>
    </row>
    <row r="43" spans="1:18" s="4" customFormat="1" ht="21.75" customHeight="1">
      <c r="A43" s="61"/>
      <c r="B43" s="59"/>
      <c r="C43" s="83" t="s">
        <v>13</v>
      </c>
      <c r="D43" s="84"/>
      <c r="E43" s="8"/>
      <c r="F43" s="20"/>
      <c r="G43" s="20"/>
      <c r="H43" s="20"/>
      <c r="I43" s="20"/>
      <c r="J43" s="20"/>
      <c r="K43" s="20"/>
      <c r="L43" s="20"/>
      <c r="M43" s="6">
        <f t="shared" si="15"/>
        <v>0</v>
      </c>
      <c r="N43" s="7" t="e">
        <f t="shared" si="1"/>
        <v>#DIV/0!</v>
      </c>
      <c r="O43" s="7" t="e">
        <f t="shared" si="2"/>
        <v>#DIV/0!</v>
      </c>
      <c r="P43" s="7" t="e">
        <f t="shared" si="3"/>
        <v>#DIV/0!</v>
      </c>
      <c r="Q43" s="45"/>
      <c r="R43" s="44"/>
    </row>
    <row r="44" spans="1:18" s="4" customFormat="1" ht="21.75" customHeight="1" thickBot="1">
      <c r="A44" s="61"/>
      <c r="B44" s="59"/>
      <c r="C44" s="85" t="s">
        <v>38</v>
      </c>
      <c r="D44" s="86"/>
      <c r="E44" s="31"/>
      <c r="F44" s="32"/>
      <c r="G44" s="32"/>
      <c r="H44" s="32"/>
      <c r="I44" s="32"/>
      <c r="J44" s="32"/>
      <c r="K44" s="32"/>
      <c r="L44" s="32"/>
      <c r="M44" s="33">
        <f t="shared" si="15"/>
        <v>0</v>
      </c>
      <c r="N44" s="34" t="e">
        <f t="shared" si="1"/>
        <v>#DIV/0!</v>
      </c>
      <c r="O44" s="34" t="e">
        <f t="shared" si="2"/>
        <v>#DIV/0!</v>
      </c>
      <c r="P44" s="34" t="e">
        <f t="shared" si="3"/>
        <v>#DIV/0!</v>
      </c>
      <c r="Q44" s="48"/>
      <c r="R44" s="49"/>
    </row>
    <row r="45" spans="1:18" s="5" customFormat="1" ht="21.75" customHeight="1">
      <c r="A45" s="55" t="s">
        <v>14</v>
      </c>
      <c r="B45" s="87" t="s">
        <v>15</v>
      </c>
      <c r="C45" s="87"/>
      <c r="D45" s="88"/>
      <c r="E45" s="35">
        <f>SUM(E46:E48)</f>
        <v>1250000</v>
      </c>
      <c r="F45" s="35">
        <f t="shared" ref="F45:M45" si="16">SUM(F46:F48)</f>
        <v>0</v>
      </c>
      <c r="G45" s="35">
        <f t="shared" si="16"/>
        <v>-93393</v>
      </c>
      <c r="H45" s="35">
        <f t="shared" si="16"/>
        <v>7929780</v>
      </c>
      <c r="I45" s="35">
        <f t="shared" si="16"/>
        <v>223379</v>
      </c>
      <c r="J45" s="35">
        <f t="shared" si="16"/>
        <v>-322903</v>
      </c>
      <c r="K45" s="35">
        <f t="shared" si="16"/>
        <v>108199</v>
      </c>
      <c r="L45" s="35">
        <f t="shared" si="16"/>
        <v>570739</v>
      </c>
      <c r="M45" s="35">
        <f t="shared" si="16"/>
        <v>7681944</v>
      </c>
      <c r="N45" s="36">
        <f t="shared" si="1"/>
        <v>-25.832240000000002</v>
      </c>
      <c r="O45" s="36" t="e">
        <f t="shared" si="2"/>
        <v>#DIV/0!</v>
      </c>
      <c r="P45" s="36">
        <f t="shared" si="3"/>
        <v>-4.0720297410520851</v>
      </c>
      <c r="Q45" s="50">
        <f>SUM(Q46:Q48)</f>
        <v>31594</v>
      </c>
      <c r="R45" s="50">
        <f>SUM(R46:R48)</f>
        <v>3204349</v>
      </c>
    </row>
    <row r="46" spans="1:18" s="4" customFormat="1" ht="21.75" customHeight="1">
      <c r="A46" s="56"/>
      <c r="B46" s="64" t="s">
        <v>16</v>
      </c>
      <c r="C46" s="62"/>
      <c r="D46" s="63"/>
      <c r="E46" s="9">
        <v>340000</v>
      </c>
      <c r="F46" s="9"/>
      <c r="G46" s="9">
        <v>5532</v>
      </c>
      <c r="H46" s="20">
        <v>-18949</v>
      </c>
      <c r="I46" s="20">
        <v>12777</v>
      </c>
      <c r="J46" s="20">
        <v>-1181668</v>
      </c>
      <c r="K46" s="20">
        <v>586</v>
      </c>
      <c r="L46" s="20">
        <v>13284</v>
      </c>
      <c r="M46" s="6">
        <f>H46-J46-L46</f>
        <v>1149435</v>
      </c>
      <c r="N46" s="7">
        <f t="shared" si="1"/>
        <v>-347.54941176470584</v>
      </c>
      <c r="O46" s="7" t="e">
        <f t="shared" si="2"/>
        <v>#DIV/0!</v>
      </c>
      <c r="P46" s="7">
        <f t="shared" si="3"/>
        <v>6236.0441184231358</v>
      </c>
      <c r="Q46" s="45">
        <v>1954</v>
      </c>
      <c r="R46" s="44">
        <v>1264181</v>
      </c>
    </row>
    <row r="47" spans="1:18" s="4" customFormat="1" ht="21.75" customHeight="1">
      <c r="A47" s="56"/>
      <c r="B47" s="64" t="s">
        <v>1</v>
      </c>
      <c r="C47" s="62"/>
      <c r="D47" s="63"/>
      <c r="E47" s="9">
        <v>410000</v>
      </c>
      <c r="F47" s="9"/>
      <c r="G47" s="9">
        <v>791</v>
      </c>
      <c r="H47" s="20">
        <v>1236408</v>
      </c>
      <c r="I47" s="20">
        <v>37797</v>
      </c>
      <c r="J47" s="20">
        <v>397722</v>
      </c>
      <c r="K47" s="20">
        <v>1810</v>
      </c>
      <c r="L47" s="20">
        <v>58255</v>
      </c>
      <c r="M47" s="6">
        <f>H47-J47-L47</f>
        <v>780431</v>
      </c>
      <c r="N47" s="7">
        <f t="shared" si="1"/>
        <v>97.005365853658532</v>
      </c>
      <c r="O47" s="7" t="e">
        <f t="shared" si="2"/>
        <v>#DIV/0!</v>
      </c>
      <c r="P47" s="7">
        <f t="shared" si="3"/>
        <v>32.167536929557237</v>
      </c>
      <c r="Q47" s="45">
        <v>528</v>
      </c>
      <c r="R47" s="44">
        <v>116386</v>
      </c>
    </row>
    <row r="48" spans="1:18" s="4" customFormat="1" ht="21.75" customHeight="1">
      <c r="A48" s="57"/>
      <c r="B48" s="64" t="s">
        <v>17</v>
      </c>
      <c r="C48" s="62"/>
      <c r="D48" s="63"/>
      <c r="E48" s="8">
        <v>500000</v>
      </c>
      <c r="F48" s="8"/>
      <c r="G48" s="9">
        <v>-99716</v>
      </c>
      <c r="H48" s="20">
        <v>6712321</v>
      </c>
      <c r="I48" s="20">
        <v>172805</v>
      </c>
      <c r="J48" s="20">
        <v>461043</v>
      </c>
      <c r="K48" s="20">
        <v>105803</v>
      </c>
      <c r="L48" s="20">
        <v>499200</v>
      </c>
      <c r="M48" s="6">
        <f>H48-J48-L48</f>
        <v>5752078</v>
      </c>
      <c r="N48" s="7">
        <f t="shared" si="1"/>
        <v>92.20859999999999</v>
      </c>
      <c r="O48" s="7" t="e">
        <f t="shared" si="2"/>
        <v>#DIV/0!</v>
      </c>
      <c r="P48" s="7">
        <f t="shared" si="3"/>
        <v>6.8686077438787558</v>
      </c>
      <c r="Q48" s="45">
        <v>29112</v>
      </c>
      <c r="R48" s="44">
        <v>1823782</v>
      </c>
    </row>
  </sheetData>
  <mergeCells count="45">
    <mergeCell ref="Q5:R5"/>
    <mergeCell ref="G1:N2"/>
    <mergeCell ref="B46:D46"/>
    <mergeCell ref="C41:D41"/>
    <mergeCell ref="C24:C30"/>
    <mergeCell ref="C13:C15"/>
    <mergeCell ref="C16:C18"/>
    <mergeCell ref="C34:C36"/>
    <mergeCell ref="C31:D31"/>
    <mergeCell ref="C19:D19"/>
    <mergeCell ref="B47:D47"/>
    <mergeCell ref="B48:D48"/>
    <mergeCell ref="E5:F5"/>
    <mergeCell ref="C42:D42"/>
    <mergeCell ref="C43:D43"/>
    <mergeCell ref="C44:D44"/>
    <mergeCell ref="B45:D45"/>
    <mergeCell ref="C38:D38"/>
    <mergeCell ref="C39:D39"/>
    <mergeCell ref="C40:D40"/>
    <mergeCell ref="C12:D12"/>
    <mergeCell ref="C32:D32"/>
    <mergeCell ref="C33:D33"/>
    <mergeCell ref="C23:D23"/>
    <mergeCell ref="C22:D22"/>
    <mergeCell ref="C21:D21"/>
    <mergeCell ref="C20:D20"/>
    <mergeCell ref="B3:C3"/>
    <mergeCell ref="G5:H5"/>
    <mergeCell ref="A7:A9"/>
    <mergeCell ref="I5:J5"/>
    <mergeCell ref="A5:D6"/>
    <mergeCell ref="B7:D7"/>
    <mergeCell ref="B8:D8"/>
    <mergeCell ref="B9:D9"/>
    <mergeCell ref="K5:L5"/>
    <mergeCell ref="M5:M6"/>
    <mergeCell ref="N5:P5"/>
    <mergeCell ref="A45:A48"/>
    <mergeCell ref="B31:B44"/>
    <mergeCell ref="A10:A44"/>
    <mergeCell ref="B11:B30"/>
    <mergeCell ref="C11:D11"/>
    <mergeCell ref="C37:D37"/>
    <mergeCell ref="B10:D10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2016-06-08T06:19:33Z</cp:lastPrinted>
  <dcterms:created xsi:type="dcterms:W3CDTF">1999-04-08T04:49:33Z</dcterms:created>
  <dcterms:modified xsi:type="dcterms:W3CDTF">2016-06-28T23:34:01Z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